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21075" windowHeight="9540"/>
  </bookViews>
  <sheets>
    <sheet name="memória de cálculo  mecanica" sheetId="1" r:id="rId1"/>
  </sheets>
  <calcPr calcId="144525"/>
</workbook>
</file>

<file path=xl/calcChain.xml><?xml version="1.0" encoding="utf-8"?>
<calcChain xmlns="http://schemas.openxmlformats.org/spreadsheetml/2006/main">
  <c r="G2202" i="1" l="1"/>
  <c r="G2203" i="1" s="1"/>
  <c r="G2124" i="1"/>
  <c r="G2125" i="1" s="1"/>
  <c r="G2118" i="1"/>
  <c r="G2119" i="1" s="1"/>
  <c r="G2112" i="1"/>
  <c r="G2113" i="1" s="1"/>
  <c r="G2106" i="1"/>
  <c r="G2107" i="1" s="1"/>
  <c r="H2100" i="1"/>
  <c r="H2101" i="1" s="1"/>
  <c r="H2094" i="1"/>
  <c r="H2095" i="1" s="1"/>
  <c r="H1769" i="1"/>
  <c r="H1770" i="1" s="1"/>
  <c r="G1703" i="1"/>
  <c r="G1704" i="1" s="1"/>
  <c r="G1697" i="1"/>
  <c r="G1698" i="1" s="1"/>
  <c r="G1691" i="1"/>
  <c r="G1692" i="1" s="1"/>
  <c r="G1685" i="1"/>
  <c r="G1686" i="1" s="1"/>
  <c r="G1679" i="1"/>
  <c r="G1680" i="1" s="1"/>
  <c r="G1673" i="1"/>
  <c r="G1674" i="1" s="1"/>
  <c r="G1649" i="1"/>
  <c r="G1650" i="1" s="1"/>
  <c r="G1643" i="1"/>
  <c r="G1565" i="1"/>
  <c r="G1559" i="1"/>
  <c r="G1667" i="1"/>
  <c r="G1668" i="1" s="1"/>
  <c r="G1661" i="1"/>
  <c r="G1662" i="1" s="1"/>
  <c r="G1655" i="1"/>
  <c r="G1656" i="1" s="1"/>
  <c r="G1644" i="1"/>
  <c r="G1637" i="1"/>
  <c r="G1638" i="1" s="1"/>
  <c r="G1631" i="1"/>
  <c r="G1632" i="1" s="1"/>
  <c r="G1625" i="1"/>
  <c r="G1626" i="1" s="1"/>
  <c r="G1619" i="1"/>
  <c r="G1620" i="1" s="1"/>
  <c r="G1613" i="1"/>
  <c r="G1614" i="1" s="1"/>
  <c r="G1607" i="1"/>
  <c r="G1608" i="1" s="1"/>
  <c r="G1601" i="1"/>
  <c r="G1602" i="1" s="1"/>
  <c r="G1596" i="1"/>
  <c r="G1595" i="1"/>
  <c r="G1590" i="1"/>
  <c r="G1589" i="1"/>
  <c r="G1583" i="1"/>
  <c r="G1584" i="1" s="1"/>
  <c r="G1577" i="1"/>
  <c r="G1578" i="1" s="1"/>
  <c r="G1571" i="1"/>
  <c r="G1572" i="1" s="1"/>
  <c r="G1566" i="1"/>
  <c r="G1560" i="1"/>
  <c r="G1553" i="1"/>
  <c r="G1554" i="1" s="1"/>
  <c r="G1547" i="1"/>
  <c r="G1548" i="1" s="1"/>
  <c r="G1541" i="1"/>
  <c r="G1542" i="1" s="1"/>
  <c r="G1535" i="1"/>
  <c r="G1536" i="1" s="1"/>
  <c r="G1529" i="1"/>
  <c r="G1530" i="1" s="1"/>
  <c r="G1523" i="1"/>
  <c r="G1524" i="1" s="1"/>
  <c r="G1517" i="1"/>
  <c r="G1518" i="1" s="1"/>
  <c r="G1511" i="1"/>
  <c r="G1512" i="1" s="1"/>
  <c r="G1505" i="1"/>
  <c r="G1506" i="1" s="1"/>
  <c r="G1499" i="1"/>
  <c r="G1500" i="1" s="1"/>
  <c r="G1493" i="1"/>
  <c r="G1494" i="1" s="1"/>
  <c r="G1487" i="1"/>
  <c r="G1488" i="1" s="1"/>
  <c r="G1481" i="1"/>
  <c r="G1482" i="1" s="1"/>
  <c r="G1475" i="1"/>
  <c r="G1476" i="1" s="1"/>
  <c r="G1469" i="1"/>
  <c r="G1470" i="1" s="1"/>
  <c r="G1463" i="1"/>
  <c r="G1464" i="1" s="1"/>
  <c r="G1457" i="1"/>
  <c r="G1458" i="1" s="1"/>
  <c r="G1451" i="1"/>
  <c r="G1452" i="1" s="1"/>
  <c r="G1445" i="1"/>
  <c r="G1446" i="1" s="1"/>
  <c r="G1439" i="1"/>
  <c r="G1440" i="1" s="1"/>
  <c r="G1433" i="1"/>
  <c r="G1434" i="1" s="1"/>
  <c r="G1425" i="1"/>
  <c r="G1426" i="1" s="1"/>
  <c r="G1419" i="1"/>
  <c r="G1420" i="1" s="1"/>
  <c r="G1413" i="1"/>
  <c r="G1414" i="1" s="1"/>
  <c r="G1407" i="1"/>
  <c r="G1408" i="1" s="1"/>
  <c r="G1401" i="1"/>
  <c r="G1402" i="1" s="1"/>
  <c r="G1395" i="1"/>
  <c r="G1396" i="1" s="1"/>
  <c r="G1389" i="1"/>
  <c r="G1390" i="1" s="1"/>
  <c r="G1383" i="1"/>
  <c r="G1384" i="1" s="1"/>
  <c r="G1377" i="1"/>
  <c r="G1378" i="1" s="1"/>
  <c r="G1371" i="1"/>
  <c r="G1372" i="1" s="1"/>
  <c r="G1365" i="1"/>
  <c r="G1366" i="1" s="1"/>
  <c r="G1359" i="1"/>
  <c r="G1360" i="1" s="1"/>
  <c r="G1353" i="1"/>
  <c r="G1354" i="1" s="1"/>
  <c r="G1347" i="1"/>
  <c r="G1348" i="1" s="1"/>
  <c r="G1341" i="1"/>
  <c r="G1342" i="1" s="1"/>
  <c r="G1331" i="1"/>
  <c r="G1332" i="1" s="1"/>
  <c r="G1325" i="1"/>
  <c r="G1326" i="1" s="1"/>
  <c r="G1319" i="1"/>
  <c r="G1320" i="1" s="1"/>
  <c r="G1313" i="1"/>
  <c r="G1314" i="1" l="1"/>
  <c r="H162" i="1" l="1"/>
  <c r="H1152" i="1"/>
  <c r="H1159" i="1"/>
  <c r="D2159" i="1"/>
  <c r="D985" i="1"/>
  <c r="H985" i="1" s="1"/>
  <c r="D984" i="1"/>
  <c r="H984" i="1" s="1"/>
  <c r="H466" i="1" l="1"/>
  <c r="H812" i="1" l="1"/>
  <c r="H813" i="1" s="1"/>
  <c r="D784" i="1"/>
  <c r="H256" i="1"/>
  <c r="H257" i="1"/>
  <c r="H258" i="1"/>
  <c r="H259" i="1"/>
  <c r="H260" i="1"/>
  <c r="H261" i="1"/>
  <c r="H262" i="1"/>
  <c r="H263" i="1"/>
  <c r="H264" i="1"/>
  <c r="H265" i="1"/>
  <c r="H266" i="1"/>
  <c r="H267" i="1"/>
  <c r="H255" i="1"/>
  <c r="H254" i="1"/>
  <c r="H268" i="1" l="1"/>
  <c r="H719" i="1"/>
  <c r="H718" i="1"/>
  <c r="H720" i="1" l="1"/>
  <c r="H1166" i="1" l="1"/>
  <c r="H1165" i="1"/>
  <c r="H1167" i="1"/>
  <c r="H1168" i="1" l="1"/>
  <c r="E2210" i="1"/>
  <c r="E2211" i="1" s="1"/>
  <c r="H2182" i="1"/>
  <c r="H2181" i="1"/>
  <c r="H2180" i="1"/>
  <c r="H2179" i="1"/>
  <c r="H2178" i="1"/>
  <c r="H2177" i="1"/>
  <c r="H2176" i="1"/>
  <c r="H2175" i="1"/>
  <c r="H2165" i="1"/>
  <c r="H2167" i="1" s="1"/>
  <c r="H2159" i="1"/>
  <c r="H2158" i="1"/>
  <c r="H2157" i="1"/>
  <c r="H2156" i="1"/>
  <c r="H2155" i="1"/>
  <c r="H2154" i="1"/>
  <c r="H2148" i="1"/>
  <c r="H2147" i="1"/>
  <c r="H2146" i="1"/>
  <c r="H2140" i="1"/>
  <c r="H2139" i="1"/>
  <c r="H2138" i="1"/>
  <c r="H2132" i="1"/>
  <c r="H2133" i="1" s="1"/>
  <c r="H1755" i="1"/>
  <c r="H1754" i="1"/>
  <c r="H1753" i="1"/>
  <c r="H1763" i="1"/>
  <c r="H1762" i="1"/>
  <c r="H1761" i="1"/>
  <c r="G1746" i="1"/>
  <c r="G1747" i="1" s="1"/>
  <c r="G1739" i="1"/>
  <c r="G1738" i="1"/>
  <c r="G1737" i="1"/>
  <c r="G1730" i="1"/>
  <c r="G1731" i="1" s="1"/>
  <c r="G1724" i="1"/>
  <c r="G1725" i="1" s="1"/>
  <c r="G1718" i="1"/>
  <c r="G1719" i="1" s="1"/>
  <c r="G1712" i="1"/>
  <c r="G1711" i="1"/>
  <c r="G1307" i="1"/>
  <c r="G1306" i="1"/>
  <c r="G1300" i="1"/>
  <c r="G1299" i="1"/>
  <c r="G1298" i="1"/>
  <c r="G1297" i="1"/>
  <c r="G1291" i="1"/>
  <c r="G1290" i="1"/>
  <c r="G1284" i="1"/>
  <c r="G1283" i="1"/>
  <c r="G1282" i="1"/>
  <c r="G1281" i="1"/>
  <c r="G1275" i="1"/>
  <c r="G1276" i="1" s="1"/>
  <c r="G1269" i="1"/>
  <c r="G1268" i="1"/>
  <c r="G1262" i="1"/>
  <c r="G1261" i="1"/>
  <c r="G1260" i="1"/>
  <c r="G1259" i="1"/>
  <c r="D1252" i="1"/>
  <c r="G1252" i="1" s="1"/>
  <c r="D1251" i="1"/>
  <c r="G1251" i="1" s="1"/>
  <c r="D1250" i="1"/>
  <c r="G1250" i="1" s="1"/>
  <c r="D1249" i="1"/>
  <c r="G1249" i="1" s="1"/>
  <c r="D1243" i="1"/>
  <c r="G1243" i="1" s="1"/>
  <c r="D1242" i="1"/>
  <c r="G1242" i="1" s="1"/>
  <c r="D1241" i="1"/>
  <c r="G1241" i="1" s="1"/>
  <c r="D1240" i="1"/>
  <c r="G1240" i="1" s="1"/>
  <c r="G1234" i="1"/>
  <c r="G1233" i="1"/>
  <c r="G1232" i="1"/>
  <c r="G1231" i="1"/>
  <c r="G1225" i="1"/>
  <c r="G1224" i="1"/>
  <c r="G1223" i="1"/>
  <c r="G1222" i="1"/>
  <c r="G1216" i="1"/>
  <c r="G1215" i="1"/>
  <c r="G1214" i="1"/>
  <c r="G1213" i="1"/>
  <c r="G1198" i="1"/>
  <c r="G1197" i="1"/>
  <c r="G1191" i="1"/>
  <c r="G1190" i="1"/>
  <c r="G1185" i="1"/>
  <c r="G1176" i="1"/>
  <c r="G1175" i="1"/>
  <c r="H1158" i="1"/>
  <c r="H1151" i="1"/>
  <c r="H1146" i="1"/>
  <c r="H1132" i="1"/>
  <c r="D1131" i="1"/>
  <c r="H1131" i="1" s="1"/>
  <c r="D1130" i="1"/>
  <c r="H1130" i="1" s="1"/>
  <c r="E1129" i="1"/>
  <c r="H1129" i="1" s="1"/>
  <c r="E1128" i="1"/>
  <c r="H1128" i="1" s="1"/>
  <c r="G1127" i="1"/>
  <c r="D1127" i="1"/>
  <c r="H1126" i="1"/>
  <c r="H1125" i="1"/>
  <c r="H1124" i="1"/>
  <c r="H1123" i="1"/>
  <c r="H1118" i="1"/>
  <c r="H1106" i="1"/>
  <c r="H1107" i="1" s="1"/>
  <c r="D1100" i="1"/>
  <c r="H1100" i="1" s="1"/>
  <c r="E1099" i="1"/>
  <c r="H1099" i="1" s="1"/>
  <c r="E1093" i="1"/>
  <c r="H1093" i="1" s="1"/>
  <c r="G1092" i="1"/>
  <c r="H1092" i="1" s="1"/>
  <c r="G1091" i="1"/>
  <c r="D1091" i="1"/>
  <c r="H1090" i="1"/>
  <c r="H1089" i="1"/>
  <c r="H1088" i="1"/>
  <c r="H1087" i="1"/>
  <c r="H1081" i="1"/>
  <c r="H1080" i="1"/>
  <c r="H1079" i="1"/>
  <c r="H1078" i="1"/>
  <c r="H1077" i="1"/>
  <c r="H1076" i="1"/>
  <c r="E1070" i="1"/>
  <c r="D1070" i="1"/>
  <c r="G1069" i="1"/>
  <c r="H1069" i="1" s="1"/>
  <c r="G1068" i="1"/>
  <c r="D1068" i="1"/>
  <c r="H1067" i="1"/>
  <c r="H1066" i="1"/>
  <c r="H1065" i="1"/>
  <c r="H1064" i="1"/>
  <c r="H1056" i="1"/>
  <c r="H1057" i="1" s="1"/>
  <c r="H1050" i="1"/>
  <c r="H1049" i="1"/>
  <c r="H1048" i="1"/>
  <c r="H1042" i="1"/>
  <c r="H1041" i="1"/>
  <c r="H1040" i="1"/>
  <c r="H1034" i="1"/>
  <c r="H1033" i="1"/>
  <c r="H1032" i="1"/>
  <c r="H1031" i="1"/>
  <c r="H1030" i="1"/>
  <c r="H1029" i="1"/>
  <c r="H1028" i="1"/>
  <c r="H1027" i="1"/>
  <c r="H1026" i="1"/>
  <c r="H1025" i="1"/>
  <c r="H1024" i="1"/>
  <c r="H1023" i="1"/>
  <c r="H1017" i="1"/>
  <c r="H1016" i="1"/>
  <c r="H1010" i="1"/>
  <c r="H1011" i="1" s="1"/>
  <c r="H1004" i="1"/>
  <c r="H1003" i="1"/>
  <c r="H997" i="1"/>
  <c r="H996" i="1"/>
  <c r="H995" i="1"/>
  <c r="H994" i="1"/>
  <c r="H993" i="1"/>
  <c r="H987" i="1"/>
  <c r="H986" i="1"/>
  <c r="D983" i="1"/>
  <c r="H983" i="1" s="1"/>
  <c r="D982" i="1"/>
  <c r="H982" i="1" s="1"/>
  <c r="D976" i="1"/>
  <c r="H976" i="1" s="1"/>
  <c r="D975" i="1"/>
  <c r="H975" i="1" s="1"/>
  <c r="D974" i="1"/>
  <c r="H974" i="1" s="1"/>
  <c r="D973" i="1"/>
  <c r="H973" i="1" s="1"/>
  <c r="D972" i="1"/>
  <c r="H972" i="1" s="1"/>
  <c r="D971" i="1"/>
  <c r="H971" i="1" s="1"/>
  <c r="D963" i="1"/>
  <c r="H963" i="1" s="1"/>
  <c r="D962" i="1"/>
  <c r="H962" i="1" s="1"/>
  <c r="D956" i="1"/>
  <c r="H956" i="1" s="1"/>
  <c r="H955" i="1"/>
  <c r="H949" i="1"/>
  <c r="D948" i="1"/>
  <c r="H948" i="1" s="1"/>
  <c r="H942" i="1"/>
  <c r="H941" i="1"/>
  <c r="H935" i="1"/>
  <c r="H936" i="1" s="1"/>
  <c r="H929" i="1"/>
  <c r="H930" i="1" s="1"/>
  <c r="H923" i="1"/>
  <c r="H922" i="1"/>
  <c r="H921" i="1"/>
  <c r="H920" i="1"/>
  <c r="H919" i="1"/>
  <c r="H918" i="1"/>
  <c r="H917" i="1"/>
  <c r="H916" i="1"/>
  <c r="H915" i="1"/>
  <c r="H914" i="1"/>
  <c r="H913" i="1"/>
  <c r="H912" i="1"/>
  <c r="H911" i="1"/>
  <c r="H910" i="1"/>
  <c r="H909" i="1"/>
  <c r="H908" i="1"/>
  <c r="H907" i="1"/>
  <c r="H906" i="1"/>
  <c r="H905" i="1"/>
  <c r="H904" i="1"/>
  <c r="H903" i="1"/>
  <c r="H902" i="1"/>
  <c r="H901" i="1"/>
  <c r="H900" i="1"/>
  <c r="H899" i="1"/>
  <c r="H898" i="1"/>
  <c r="H897" i="1"/>
  <c r="H896" i="1"/>
  <c r="G890" i="1"/>
  <c r="G891" i="1" s="1"/>
  <c r="H884" i="1"/>
  <c r="H885" i="1" s="1"/>
  <c r="G878" i="1"/>
  <c r="G879" i="1" s="1"/>
  <c r="G872" i="1"/>
  <c r="G873" i="1" s="1"/>
  <c r="G866" i="1"/>
  <c r="G867" i="1" s="1"/>
  <c r="G860" i="1"/>
  <c r="G861" i="1" s="1"/>
  <c r="G854" i="1"/>
  <c r="G855" i="1" s="1"/>
  <c r="G848" i="1"/>
  <c r="G847" i="1"/>
  <c r="G846" i="1"/>
  <c r="G845" i="1"/>
  <c r="G844" i="1"/>
  <c r="G838" i="1"/>
  <c r="G839" i="1" s="1"/>
  <c r="G832" i="1"/>
  <c r="G831" i="1"/>
  <c r="G825" i="1"/>
  <c r="G824" i="1"/>
  <c r="H818" i="1"/>
  <c r="H819" i="1" s="1"/>
  <c r="H806" i="1"/>
  <c r="H807" i="1" s="1"/>
  <c r="H798" i="1"/>
  <c r="H797" i="1"/>
  <c r="H796" i="1"/>
  <c r="H790" i="1"/>
  <c r="H791" i="1" s="1"/>
  <c r="H784" i="1"/>
  <c r="H785" i="1" s="1"/>
  <c r="H778" i="1"/>
  <c r="H779" i="1" s="1"/>
  <c r="H772" i="1"/>
  <c r="H773" i="1" s="1"/>
  <c r="H766" i="1"/>
  <c r="H767" i="1" s="1"/>
  <c r="H760" i="1"/>
  <c r="H759" i="1"/>
  <c r="H753" i="1"/>
  <c r="H752" i="1"/>
  <c r="H751" i="1"/>
  <c r="H745" i="1"/>
  <c r="H746" i="1" s="1"/>
  <c r="H739" i="1"/>
  <c r="H740" i="1" s="1"/>
  <c r="G733" i="1"/>
  <c r="H733" i="1" s="1"/>
  <c r="H732" i="1"/>
  <c r="H731" i="1"/>
  <c r="G730" i="1"/>
  <c r="H730" i="1" s="1"/>
  <c r="H729" i="1"/>
  <c r="H728" i="1"/>
  <c r="H711" i="1"/>
  <c r="H710" i="1"/>
  <c r="C709" i="1"/>
  <c r="H709" i="1" s="1"/>
  <c r="C708" i="1"/>
  <c r="H708" i="1" s="1"/>
  <c r="H707" i="1"/>
  <c r="H706" i="1"/>
  <c r="C705" i="1"/>
  <c r="H705" i="1" s="1"/>
  <c r="H704" i="1"/>
  <c r="G698" i="1"/>
  <c r="C698" i="1"/>
  <c r="H697" i="1"/>
  <c r="H696" i="1"/>
  <c r="H695" i="1"/>
  <c r="H694" i="1"/>
  <c r="H693" i="1"/>
  <c r="H692" i="1"/>
  <c r="H691" i="1"/>
  <c r="H690" i="1"/>
  <c r="H689" i="1"/>
  <c r="H688" i="1"/>
  <c r="H687" i="1"/>
  <c r="H686" i="1"/>
  <c r="H685" i="1"/>
  <c r="H684" i="1"/>
  <c r="H678" i="1"/>
  <c r="C677" i="1"/>
  <c r="H677" i="1" s="1"/>
  <c r="H676" i="1"/>
  <c r="H675" i="1"/>
  <c r="H674" i="1"/>
  <c r="H673" i="1"/>
  <c r="H672" i="1"/>
  <c r="H671" i="1"/>
  <c r="H670" i="1"/>
  <c r="H669" i="1"/>
  <c r="H668" i="1"/>
  <c r="H667" i="1"/>
  <c r="C666" i="1"/>
  <c r="H666" i="1" s="1"/>
  <c r="C665" i="1"/>
  <c r="H665" i="1" s="1"/>
  <c r="C664" i="1"/>
  <c r="H664" i="1" s="1"/>
  <c r="C663" i="1"/>
  <c r="H663" i="1" s="1"/>
  <c r="C662" i="1"/>
  <c r="H662" i="1" s="1"/>
  <c r="C661" i="1"/>
  <c r="H661" i="1" s="1"/>
  <c r="C660" i="1"/>
  <c r="H660" i="1" s="1"/>
  <c r="C659" i="1"/>
  <c r="H659" i="1" s="1"/>
  <c r="C658" i="1"/>
  <c r="H658" i="1" s="1"/>
  <c r="C657" i="1"/>
  <c r="H657" i="1" s="1"/>
  <c r="C656" i="1"/>
  <c r="H656" i="1" s="1"/>
  <c r="C655" i="1"/>
  <c r="H655" i="1" s="1"/>
  <c r="C654" i="1"/>
  <c r="H654" i="1" s="1"/>
  <c r="H653" i="1"/>
  <c r="H652" i="1"/>
  <c r="H651" i="1"/>
  <c r="H650" i="1"/>
  <c r="H649" i="1"/>
  <c r="H648" i="1"/>
  <c r="H647" i="1"/>
  <c r="H646" i="1"/>
  <c r="H645" i="1"/>
  <c r="H644" i="1"/>
  <c r="H643" i="1"/>
  <c r="H642" i="1"/>
  <c r="H641" i="1"/>
  <c r="G635" i="1"/>
  <c r="H635" i="1" s="1"/>
  <c r="G634" i="1"/>
  <c r="H634" i="1" s="1"/>
  <c r="G633" i="1"/>
  <c r="H633" i="1" s="1"/>
  <c r="G627" i="1"/>
  <c r="H627" i="1" s="1"/>
  <c r="G626" i="1"/>
  <c r="H626" i="1" s="1"/>
  <c r="G625" i="1"/>
  <c r="H625" i="1" s="1"/>
  <c r="G619" i="1"/>
  <c r="E619" i="1"/>
  <c r="G618" i="1"/>
  <c r="E618" i="1"/>
  <c r="G617" i="1"/>
  <c r="E617" i="1"/>
  <c r="G616" i="1"/>
  <c r="E616" i="1"/>
  <c r="G615" i="1"/>
  <c r="E615" i="1"/>
  <c r="G614" i="1"/>
  <c r="E614" i="1"/>
  <c r="H608" i="1"/>
  <c r="G606" i="1"/>
  <c r="H606" i="1" s="1"/>
  <c r="H601" i="1"/>
  <c r="H594" i="1"/>
  <c r="H593" i="1"/>
  <c r="H592" i="1"/>
  <c r="H591" i="1"/>
  <c r="H590" i="1"/>
  <c r="H589" i="1"/>
  <c r="H583" i="1"/>
  <c r="H582" i="1"/>
  <c r="G576" i="1"/>
  <c r="H576" i="1" s="1"/>
  <c r="G575" i="1"/>
  <c r="H575" i="1" s="1"/>
  <c r="H574" i="1"/>
  <c r="H573" i="1"/>
  <c r="H567" i="1"/>
  <c r="H564" i="1"/>
  <c r="H563" i="1"/>
  <c r="H562" i="1"/>
  <c r="H561" i="1"/>
  <c r="H560" i="1"/>
  <c r="H559" i="1"/>
  <c r="H558" i="1"/>
  <c r="H557" i="1"/>
  <c r="H556" i="1"/>
  <c r="H555" i="1"/>
  <c r="H554" i="1"/>
  <c r="H553" i="1"/>
  <c r="H546" i="1"/>
  <c r="H545" i="1"/>
  <c r="H534" i="1"/>
  <c r="H533" i="1"/>
  <c r="H522" i="1"/>
  <c r="H520" i="1"/>
  <c r="H519" i="1"/>
  <c r="H518" i="1"/>
  <c r="G517" i="1"/>
  <c r="H517" i="1" s="1"/>
  <c r="H511" i="1"/>
  <c r="H510" i="1"/>
  <c r="H509" i="1"/>
  <c r="H508" i="1"/>
  <c r="H507" i="1"/>
  <c r="H506" i="1"/>
  <c r="H500" i="1"/>
  <c r="H499" i="1"/>
  <c r="H496" i="1"/>
  <c r="H495" i="1"/>
  <c r="H494" i="1"/>
  <c r="H493" i="1"/>
  <c r="H492" i="1"/>
  <c r="H491" i="1"/>
  <c r="H490" i="1"/>
  <c r="H489" i="1"/>
  <c r="H488" i="1"/>
  <c r="H487" i="1"/>
  <c r="H486" i="1"/>
  <c r="H485" i="1"/>
  <c r="H484" i="1"/>
  <c r="G483" i="1"/>
  <c r="H483" i="1" s="1"/>
  <c r="G482" i="1"/>
  <c r="H482" i="1" s="1"/>
  <c r="H481" i="1"/>
  <c r="H480" i="1"/>
  <c r="H472" i="1"/>
  <c r="H460" i="1"/>
  <c r="H459" i="1"/>
  <c r="H458" i="1"/>
  <c r="H452" i="1"/>
  <c r="H451" i="1"/>
  <c r="H450" i="1"/>
  <c r="H449" i="1"/>
  <c r="H448" i="1"/>
  <c r="H447" i="1"/>
  <c r="H446" i="1"/>
  <c r="H445" i="1"/>
  <c r="H439" i="1"/>
  <c r="H438" i="1"/>
  <c r="H437" i="1"/>
  <c r="H436" i="1"/>
  <c r="H435" i="1"/>
  <c r="H434" i="1"/>
  <c r="H433" i="1"/>
  <c r="H432" i="1"/>
  <c r="H431" i="1"/>
  <c r="H425" i="1"/>
  <c r="H426" i="1" s="1"/>
  <c r="H419" i="1"/>
  <c r="D418" i="1"/>
  <c r="H418" i="1" s="1"/>
  <c r="G417" i="1"/>
  <c r="H417" i="1" s="1"/>
  <c r="H416" i="1"/>
  <c r="H410" i="1"/>
  <c r="H409" i="1"/>
  <c r="H408" i="1"/>
  <c r="D407" i="1"/>
  <c r="H407" i="1" s="1"/>
  <c r="G406" i="1"/>
  <c r="H406" i="1" s="1"/>
  <c r="D400" i="1"/>
  <c r="H400" i="1" s="1"/>
  <c r="H399" i="1"/>
  <c r="H398" i="1"/>
  <c r="H392" i="1"/>
  <c r="H391" i="1"/>
  <c r="H390" i="1"/>
  <c r="H389" i="1"/>
  <c r="H388" i="1"/>
  <c r="H387" i="1"/>
  <c r="H386" i="1"/>
  <c r="H385" i="1"/>
  <c r="H384" i="1"/>
  <c r="H383" i="1"/>
  <c r="H382" i="1"/>
  <c r="H381" i="1"/>
  <c r="H375" i="1"/>
  <c r="H374" i="1"/>
  <c r="H373" i="1"/>
  <c r="D372" i="1"/>
  <c r="H372" i="1" s="1"/>
  <c r="D371" i="1"/>
  <c r="H371" i="1" s="1"/>
  <c r="D370" i="1"/>
  <c r="H370" i="1" s="1"/>
  <c r="H369" i="1"/>
  <c r="H368" i="1"/>
  <c r="H360" i="1"/>
  <c r="H359" i="1"/>
  <c r="H358" i="1"/>
  <c r="I352" i="1"/>
  <c r="I351" i="1"/>
  <c r="I350" i="1"/>
  <c r="I349" i="1"/>
  <c r="I348" i="1"/>
  <c r="I347" i="1"/>
  <c r="I346" i="1"/>
  <c r="I345" i="1"/>
  <c r="I344" i="1"/>
  <c r="I343" i="1"/>
  <c r="I342" i="1"/>
  <c r="D334" i="1"/>
  <c r="H334" i="1" s="1"/>
  <c r="D333" i="1"/>
  <c r="H333" i="1" s="1"/>
  <c r="D332" i="1"/>
  <c r="H332" i="1" s="1"/>
  <c r="D331" i="1"/>
  <c r="H331" i="1" s="1"/>
  <c r="D330" i="1"/>
  <c r="H330" i="1" s="1"/>
  <c r="D329" i="1"/>
  <c r="H329" i="1" s="1"/>
  <c r="D321" i="1"/>
  <c r="H321" i="1" s="1"/>
  <c r="D320" i="1"/>
  <c r="H320" i="1" s="1"/>
  <c r="D319" i="1"/>
  <c r="H319" i="1" s="1"/>
  <c r="D318" i="1"/>
  <c r="H318" i="1" s="1"/>
  <c r="D317" i="1"/>
  <c r="H317" i="1" s="1"/>
  <c r="D311" i="1"/>
  <c r="H311" i="1" s="1"/>
  <c r="D310" i="1"/>
  <c r="H310" i="1" s="1"/>
  <c r="D309" i="1"/>
  <c r="H309" i="1" s="1"/>
  <c r="H308" i="1"/>
  <c r="H307" i="1"/>
  <c r="H306" i="1"/>
  <c r="D292" i="1"/>
  <c r="H292" i="1" s="1"/>
  <c r="D291" i="1"/>
  <c r="H291" i="1" s="1"/>
  <c r="D290" i="1"/>
  <c r="H290" i="1" s="1"/>
  <c r="D289" i="1"/>
  <c r="H289" i="1" s="1"/>
  <c r="D288" i="1"/>
  <c r="H288" i="1" s="1"/>
  <c r="D287" i="1"/>
  <c r="H287" i="1" s="1"/>
  <c r="H281" i="1"/>
  <c r="D280" i="1"/>
  <c r="H280" i="1" s="1"/>
  <c r="D279" i="1"/>
  <c r="H279" i="1" s="1"/>
  <c r="D278" i="1"/>
  <c r="H278" i="1" s="1"/>
  <c r="D277" i="1"/>
  <c r="H277" i="1" s="1"/>
  <c r="D276" i="1"/>
  <c r="H276" i="1" s="1"/>
  <c r="D275" i="1"/>
  <c r="H275" i="1" s="1"/>
  <c r="H248" i="1"/>
  <c r="H249" i="1" s="1"/>
  <c r="H242" i="1"/>
  <c r="H243" i="1" s="1"/>
  <c r="H236" i="1"/>
  <c r="H235" i="1"/>
  <c r="H229" i="1"/>
  <c r="H228" i="1"/>
  <c r="H222" i="1"/>
  <c r="H223" i="1" s="1"/>
  <c r="H216" i="1"/>
  <c r="H217" i="1" s="1"/>
  <c r="H210" i="1"/>
  <c r="H211" i="1" s="1"/>
  <c r="H204" i="1"/>
  <c r="H203" i="1"/>
  <c r="H202" i="1"/>
  <c r="H201" i="1"/>
  <c r="H200" i="1"/>
  <c r="D194" i="1"/>
  <c r="H194" i="1" s="1"/>
  <c r="H193" i="1"/>
  <c r="H192" i="1"/>
  <c r="H191" i="1"/>
  <c r="H190" i="1"/>
  <c r="D189" i="1"/>
  <c r="H189" i="1" s="1"/>
  <c r="D188" i="1"/>
  <c r="H188" i="1" s="1"/>
  <c r="D187" i="1"/>
  <c r="H187" i="1" s="1"/>
  <c r="H186" i="1"/>
  <c r="D185" i="1"/>
  <c r="H185" i="1" s="1"/>
  <c r="H179" i="1"/>
  <c r="H178" i="1"/>
  <c r="H177" i="1"/>
  <c r="H176" i="1"/>
  <c r="H170" i="1"/>
  <c r="H171" i="1" s="1"/>
  <c r="H164" i="1"/>
  <c r="H163" i="1"/>
  <c r="D156" i="1"/>
  <c r="H156" i="1" s="1"/>
  <c r="D155" i="1"/>
  <c r="H155" i="1" s="1"/>
  <c r="D154" i="1"/>
  <c r="H154" i="1" s="1"/>
  <c r="H153" i="1"/>
  <c r="H152" i="1"/>
  <c r="G151" i="1"/>
  <c r="H151" i="1" s="1"/>
  <c r="G150" i="1"/>
  <c r="H150" i="1" s="1"/>
  <c r="I144" i="1"/>
  <c r="H143" i="1"/>
  <c r="I143" i="1" s="1"/>
  <c r="H142" i="1"/>
  <c r="I142" i="1" s="1"/>
  <c r="H136" i="1"/>
  <c r="H135" i="1"/>
  <c r="H134" i="1"/>
  <c r="H133" i="1"/>
  <c r="H132" i="1"/>
  <c r="H131" i="1"/>
  <c r="H130" i="1"/>
  <c r="H129" i="1"/>
  <c r="H128" i="1"/>
  <c r="H127" i="1"/>
  <c r="H121" i="1"/>
  <c r="H120" i="1"/>
  <c r="H114" i="1"/>
  <c r="H113" i="1"/>
  <c r="H112" i="1"/>
  <c r="H111" i="1"/>
  <c r="H105" i="1"/>
  <c r="H104" i="1"/>
  <c r="H103" i="1"/>
  <c r="H102" i="1"/>
  <c r="H96" i="1"/>
  <c r="H95" i="1"/>
  <c r="H94" i="1"/>
  <c r="H93" i="1"/>
  <c r="H92" i="1"/>
  <c r="H91" i="1"/>
  <c r="H90" i="1"/>
  <c r="G89" i="1"/>
  <c r="H89" i="1" s="1"/>
  <c r="G88" i="1"/>
  <c r="H88" i="1" s="1"/>
  <c r="H87" i="1"/>
  <c r="H86" i="1"/>
  <c r="H80" i="1"/>
  <c r="H79" i="1"/>
  <c r="H78" i="1"/>
  <c r="H77" i="1"/>
  <c r="H76" i="1"/>
  <c r="H75" i="1"/>
  <c r="H69" i="1"/>
  <c r="H68" i="1"/>
  <c r="H67" i="1"/>
  <c r="H66" i="1"/>
  <c r="H65" i="1"/>
  <c r="H64" i="1"/>
  <c r="H63" i="1"/>
  <c r="H62" i="1"/>
  <c r="H61" i="1"/>
  <c r="H60" i="1"/>
  <c r="H59" i="1"/>
  <c r="H58" i="1"/>
  <c r="H57" i="1"/>
  <c r="H56" i="1"/>
  <c r="H55" i="1"/>
  <c r="H54" i="1"/>
  <c r="H53" i="1"/>
  <c r="H52" i="1"/>
  <c r="H46" i="1"/>
  <c r="H45" i="1"/>
  <c r="H44" i="1"/>
  <c r="H43" i="1"/>
  <c r="H42" i="1"/>
  <c r="H41" i="1"/>
  <c r="H40" i="1"/>
  <c r="H39" i="1"/>
  <c r="H38" i="1"/>
  <c r="D37" i="1"/>
  <c r="H36" i="1"/>
  <c r="H35" i="1"/>
  <c r="H34" i="1"/>
  <c r="H33" i="1"/>
  <c r="H32" i="1"/>
  <c r="H26" i="1"/>
  <c r="H25" i="1"/>
  <c r="H24" i="1"/>
  <c r="H23" i="1"/>
  <c r="H22" i="1"/>
  <c r="H21" i="1"/>
  <c r="H15" i="1"/>
  <c r="H16" i="1" s="1"/>
  <c r="H9" i="1"/>
  <c r="H10" i="1" s="1"/>
  <c r="H237" i="1" l="1"/>
  <c r="H195" i="1"/>
  <c r="H293" i="1"/>
  <c r="H322" i="1"/>
  <c r="G1244" i="1"/>
  <c r="H636" i="1"/>
  <c r="H420" i="1"/>
  <c r="H609" i="1"/>
  <c r="H614" i="1"/>
  <c r="H615" i="1"/>
  <c r="H616" i="1"/>
  <c r="H617" i="1"/>
  <c r="H618" i="1"/>
  <c r="H619" i="1"/>
  <c r="H698" i="1"/>
  <c r="H699" i="1" s="1"/>
  <c r="H712" i="1"/>
  <c r="H734" i="1"/>
  <c r="H988" i="1"/>
  <c r="H998" i="1"/>
  <c r="H1018" i="1"/>
  <c r="H1035" i="1"/>
  <c r="H1043" i="1"/>
  <c r="H1068" i="1"/>
  <c r="H1127" i="1"/>
  <c r="H1133" i="1" s="1"/>
  <c r="H1153" i="1"/>
  <c r="H1160" i="1"/>
  <c r="G1177" i="1"/>
  <c r="G1263" i="1"/>
  <c r="G1270" i="1"/>
  <c r="G1740" i="1"/>
  <c r="H1764" i="1"/>
  <c r="H2149" i="1"/>
  <c r="H70" i="1"/>
  <c r="H81" i="1"/>
  <c r="H361" i="1"/>
  <c r="H393" i="1"/>
  <c r="H401" i="1"/>
  <c r="H453" i="1"/>
  <c r="H461" i="1"/>
  <c r="H523" i="1"/>
  <c r="H584" i="1"/>
  <c r="H596" i="1"/>
  <c r="H628" i="1"/>
  <c r="H205" i="1"/>
  <c r="H230" i="1"/>
  <c r="H1070" i="1"/>
  <c r="H1082" i="1"/>
  <c r="H1091" i="1"/>
  <c r="H1094" i="1" s="1"/>
  <c r="H977" i="1"/>
  <c r="H577" i="1"/>
  <c r="H27" i="1"/>
  <c r="H106" i="1"/>
  <c r="H115" i="1"/>
  <c r="H122" i="1"/>
  <c r="H137" i="1"/>
  <c r="I145" i="1"/>
  <c r="H165" i="1"/>
  <c r="H535" i="1"/>
  <c r="H548" i="1"/>
  <c r="H761" i="1"/>
  <c r="H799" i="1"/>
  <c r="G826" i="1"/>
  <c r="G833" i="1"/>
  <c r="H924" i="1"/>
  <c r="H943" i="1"/>
  <c r="H950" i="1"/>
  <c r="H957" i="1"/>
  <c r="G1192" i="1"/>
  <c r="G1199" i="1"/>
  <c r="G1217" i="1"/>
  <c r="G1226" i="1"/>
  <c r="G1235" i="1"/>
  <c r="G1285" i="1"/>
  <c r="G1292" i="1"/>
  <c r="G1301" i="1"/>
  <c r="G1308" i="1"/>
  <c r="G1713" i="1"/>
  <c r="H1756" i="1"/>
  <c r="H2141" i="1"/>
  <c r="H2160" i="1"/>
  <c r="H2183" i="1"/>
  <c r="H2185" i="1" s="1"/>
  <c r="H2196" i="1" s="1"/>
  <c r="H2197" i="1" s="1"/>
  <c r="H180" i="1"/>
  <c r="H282" i="1"/>
  <c r="C298" i="1" s="1"/>
  <c r="I353" i="1"/>
  <c r="H440" i="1"/>
  <c r="H467" i="1"/>
  <c r="H473" i="1"/>
  <c r="H568" i="1"/>
  <c r="H1005" i="1"/>
  <c r="H1051" i="1"/>
  <c r="H754" i="1"/>
  <c r="G849" i="1"/>
  <c r="H964" i="1"/>
  <c r="H97" i="1"/>
  <c r="H157" i="1"/>
  <c r="H37" i="1"/>
  <c r="H47" i="1" s="1"/>
  <c r="H312" i="1"/>
  <c r="H335" i="1"/>
  <c r="C299" i="1" s="1"/>
  <c r="H376" i="1"/>
  <c r="H411" i="1"/>
  <c r="H501" i="1"/>
  <c r="H679" i="1"/>
  <c r="H1101" i="1"/>
  <c r="G1253" i="1"/>
  <c r="C2190" i="1" l="1"/>
  <c r="E2190" i="1" s="1"/>
  <c r="E2191" i="1" s="1"/>
  <c r="H1071" i="1"/>
  <c r="H620" i="1"/>
  <c r="C301" i="1"/>
</calcChain>
</file>

<file path=xl/sharedStrings.xml><?xml version="1.0" encoding="utf-8"?>
<sst xmlns="http://schemas.openxmlformats.org/spreadsheetml/2006/main" count="3265" uniqueCount="935">
  <si>
    <t>MEMÓRIA DE CÁLCULO</t>
  </si>
  <si>
    <t>OBRA: REFORMA DO BLOCO DE MECÂNICA - CAMPUS JOÃO PESSOA</t>
  </si>
  <si>
    <t>SERVIÇOS PRELIMINARES</t>
  </si>
  <si>
    <t>1.1</t>
  </si>
  <si>
    <t>PLACA DE OBRA EM CHAPA DE ACO GALVANIZADO</t>
  </si>
  <si>
    <t>LOCAL</t>
  </si>
  <si>
    <t>QUANT (und)</t>
  </si>
  <si>
    <t>COMPRIMENTO (m)</t>
  </si>
  <si>
    <t>LARGURA (m)</t>
  </si>
  <si>
    <t>ALTURA (m)</t>
  </si>
  <si>
    <t>DESCONTO(m2)</t>
  </si>
  <si>
    <t>ÁREA (m2)</t>
  </si>
  <si>
    <t>Em local visível</t>
  </si>
  <si>
    <t>ÁREA TOTAL (m2)</t>
  </si>
  <si>
    <t>1.2</t>
  </si>
  <si>
    <t xml:space="preserve">ART DE EXECUÇÃO </t>
  </si>
  <si>
    <t>QUANT. (UND)</t>
  </si>
  <si>
    <t>TAXA</t>
  </si>
  <si>
    <t>QUANT. TOTAL (UND)</t>
  </si>
  <si>
    <t>1.3</t>
  </si>
  <si>
    <t>REMOÇÃO DE TELHAS DE FIBROCIMENTO, METÁLICA E CERÂMICA, DE FORMA MECANIZADA, COM USO DE GUINDASTE, SEM REAPROVEITAMENTO. AF_12/2017</t>
  </si>
  <si>
    <t xml:space="preserve">Bloco de automação (coberta existente) </t>
  </si>
  <si>
    <t xml:space="preserve">Bloco de Mecânica (coberta existente) </t>
  </si>
  <si>
    <t>1.4</t>
  </si>
  <si>
    <t>DEMOLIÇÃO DE ALVENARIA DE BLOCO FURADO, DE FORMA MANUAL, SEM REAPROVEITAMENTO. AF_12/2017</t>
  </si>
  <si>
    <t>ESPESSURA (m)</t>
  </si>
  <si>
    <t>VOLUME (m3)</t>
  </si>
  <si>
    <t xml:space="preserve">WC parede central </t>
  </si>
  <si>
    <t xml:space="preserve">WC parede frente </t>
  </si>
  <si>
    <t>WC paredes laterais</t>
  </si>
  <si>
    <t>WC paredefundo</t>
  </si>
  <si>
    <t xml:space="preserve">WC parede fundo </t>
  </si>
  <si>
    <t>WC Shaft</t>
  </si>
  <si>
    <t>parede geca corredor 02</t>
  </si>
  <si>
    <t>parede lab. metrologia</t>
  </si>
  <si>
    <t>LAB. DE INSTALAÇÕES ELÉTRICAS II</t>
  </si>
  <si>
    <t>SALA DE AULA/GECA</t>
  </si>
  <si>
    <t xml:space="preserve">LAB. FUNDIÇÃO </t>
  </si>
  <si>
    <t xml:space="preserve">ABERTURA PORTA COORD. DE AUTOMAÇÃO </t>
  </si>
  <si>
    <t>LAB PESQUISA</t>
  </si>
  <si>
    <t xml:space="preserve">ALARGAMENTO ENTRADA DO LAB. DE FUNDIÇÃO </t>
  </si>
  <si>
    <t>VOLUME  TOTAL (m3)</t>
  </si>
  <si>
    <t>1.5</t>
  </si>
  <si>
    <t>DEMOLIÇÃO DE PLACAS DIVISÓRIAS DE GRANILITE OU SIMILAR (adaptada SIURB 045010)</t>
  </si>
  <si>
    <t>Divisória cabine</t>
  </si>
  <si>
    <t>1.6</t>
  </si>
  <si>
    <t>Remoção de bancada de granito (ou marmore)</t>
  </si>
  <si>
    <t>wc feminino</t>
  </si>
  <si>
    <t xml:space="preserve">wc masculino </t>
  </si>
  <si>
    <t>assento</t>
  </si>
  <si>
    <t xml:space="preserve">assento </t>
  </si>
  <si>
    <t xml:space="preserve">Bancada WC técnicos mas </t>
  </si>
  <si>
    <t>Bancada WC técnicos fem</t>
  </si>
  <si>
    <t>1.7</t>
  </si>
  <si>
    <t>DEMOLIÇÃO DE REVESTIMENTO CERÂMICO, DE FORMA MECANIZADA COM MARTELETE, SEM REAPROVEITAMENTO. AF_12/2017</t>
  </si>
  <si>
    <t>ÁREA (m)</t>
  </si>
  <si>
    <t>piso wc masculino</t>
  </si>
  <si>
    <t>piso wc feminino</t>
  </si>
  <si>
    <t xml:space="preserve">paredes wc masculino </t>
  </si>
  <si>
    <t>paredes wc feminino</t>
  </si>
  <si>
    <t>paredes wcs técnicos masc</t>
  </si>
  <si>
    <t>paredes wcs técnicos fem</t>
  </si>
  <si>
    <t>piso wc técnicos masc.</t>
  </si>
  <si>
    <t>piso wc técnicos fem.</t>
  </si>
  <si>
    <t>fachada leste - bloco de mecânica</t>
  </si>
  <si>
    <t>Circulação 01</t>
  </si>
  <si>
    <t>UAG</t>
  </si>
  <si>
    <t>1.8</t>
  </si>
  <si>
    <t>REMOÇÃO DE LOUÇAS, DE FORMA MANUAL, SEM REAPROVEITAMENTO. AF_12/2017</t>
  </si>
  <si>
    <t xml:space="preserve">vasos wc masculino </t>
  </si>
  <si>
    <t>vasos wc feminino</t>
  </si>
  <si>
    <t>vasos wc masculino técnicos</t>
  </si>
  <si>
    <t>vasos wc feminino técnicos</t>
  </si>
  <si>
    <t>QUANT TOTAL (und)</t>
  </si>
  <si>
    <t>1.9</t>
  </si>
  <si>
    <t>REMOÇÃO DE METAIS SANITÁRIOS, DE FORMA MANUAL, SEM REAPROVEITAMENTO. AF_12/2017</t>
  </si>
  <si>
    <t>ALTURA(m)</t>
  </si>
  <si>
    <t>PERÍMETRO(m)</t>
  </si>
  <si>
    <t>Torneiras Wc masculino</t>
  </si>
  <si>
    <t xml:space="preserve">torneiras wc feminino </t>
  </si>
  <si>
    <t>torneiras wc masculino técnicos</t>
  </si>
  <si>
    <t>torneiras wc feminino técnicos</t>
  </si>
  <si>
    <t>1.10</t>
  </si>
  <si>
    <t>REMOÇÃO DE JANELAS, DE FORMA MANUAL, SEM REAPROVEITAMENTO. AF_12/2017</t>
  </si>
  <si>
    <t>HALL COORDENAÇÕES</t>
  </si>
  <si>
    <t>VENEZIANAS FACHADA</t>
  </si>
  <si>
    <t>1.11</t>
  </si>
  <si>
    <t>REMOÇÃO DE PORTAS, DE FORMA MANUAL, SEM REAPROVEITAMENTO. AF_12/2017</t>
  </si>
  <si>
    <t xml:space="preserve">WC MASCULINO (PRINCIPAL) </t>
  </si>
  <si>
    <t>WC FEMININO (PRINCIPAL)</t>
  </si>
  <si>
    <t>PORTÃO LAB. DE MOTORES</t>
  </si>
  <si>
    <t xml:space="preserve">PORTÃO LAB. DE FUNDIÇÃO </t>
  </si>
  <si>
    <t>PORTA GECA</t>
  </si>
  <si>
    <t>PORTA ENTRADA MECANICA</t>
  </si>
  <si>
    <t>PORTA COORD. DO CURSO DE AUTOMAÇÃO INDUSTRIAL</t>
  </si>
  <si>
    <t>PORTA CIRCULAÇÃO 02</t>
  </si>
  <si>
    <t>1.12</t>
  </si>
  <si>
    <t>Apicoamento total de reboco com ponteiras/talhadeiras</t>
  </si>
  <si>
    <t>PERÍMETRO (m)</t>
  </si>
  <si>
    <t xml:space="preserve">PAREDES WC MASCULINO </t>
  </si>
  <si>
    <t>PAREDES WC FEMININO</t>
  </si>
  <si>
    <t>FACHADAS BLOCO DE MECÂNICA (ÁREA A SER REVESTIDA COM CERÃMICA)</t>
  </si>
  <si>
    <t>1.13</t>
  </si>
  <si>
    <t>DEMOLIÇÃO DE ARGAMASSAS, DE FORMA MANUAL, SEM REAPROVEITAMENTO. AF_12/2017 (nclusive monovidro)</t>
  </si>
  <si>
    <t>AREA (m2)</t>
  </si>
  <si>
    <t>WC MASCULINO - TETO</t>
  </si>
  <si>
    <t>WC FEMININO - TETO</t>
  </si>
  <si>
    <t>WC MASCULINO TÉCNICOS</t>
  </si>
  <si>
    <t>WC FEMININO TÉCNICOS</t>
  </si>
  <si>
    <t>FACHADA OESTE</t>
  </si>
  <si>
    <t>FACHADA OESTE (PILARES DO CORREDOR)</t>
  </si>
  <si>
    <t>CIRCULAÇÃO 02</t>
  </si>
  <si>
    <t>1.14</t>
  </si>
  <si>
    <t>Retirada de vidro ou espelho com raspagem da massa ou retirada de baguete</t>
  </si>
  <si>
    <t>ESPELHO 1</t>
  </si>
  <si>
    <t>ESPELHO 2</t>
  </si>
  <si>
    <t xml:space="preserve">ESPELHO 3 </t>
  </si>
  <si>
    <t>1.15</t>
  </si>
  <si>
    <t>REMOCAO DE PISO EM PLACAS DE BORRACHA COLADA (ref. sinapi 85409)</t>
  </si>
  <si>
    <t>Piso laboratório galpão 02 (substituição de placas danificadas)</t>
  </si>
  <si>
    <t>1.16</t>
  </si>
  <si>
    <t>DEMOLIÇÃO DE LAJES, DE FORMA MANUAL, SEM REAPROVEITAMENTO. AF_12/2017</t>
  </si>
  <si>
    <t>marquise - fachada leste</t>
  </si>
  <si>
    <t>Laje corredor 02</t>
  </si>
  <si>
    <t>GECA</t>
  </si>
  <si>
    <t>VOLUME TOTAL (m3)</t>
  </si>
  <si>
    <t>1.17</t>
  </si>
  <si>
    <t xml:space="preserve">Remoção de pintura látex (raspagem e/ou lixamento e/ou escovação) </t>
  </si>
  <si>
    <t>automação - fachada oeste</t>
  </si>
  <si>
    <t>automação - fachada norte</t>
  </si>
  <si>
    <t>automação - fachada leste</t>
  </si>
  <si>
    <t>automação - fachada sul</t>
  </si>
  <si>
    <t>mecânica - fachada oeste</t>
  </si>
  <si>
    <t>mecânica - fachada sul</t>
  </si>
  <si>
    <t>mecânica -  fachada oeste (contorno da platibanda)</t>
  </si>
  <si>
    <t xml:space="preserve">mecânica - fachada leste (contorno da platibanda) </t>
  </si>
  <si>
    <t xml:space="preserve">mecânica - fachada leste (face interna) </t>
  </si>
  <si>
    <t>Corredor circulação 01</t>
  </si>
  <si>
    <t>1.18</t>
  </si>
  <si>
    <t xml:space="preserve">Demolição de alvenaria de elementos vazados (cobogó), sem reaproveitamento </t>
  </si>
  <si>
    <t>mecânica - fachada leste</t>
  </si>
  <si>
    <t>1.19</t>
  </si>
  <si>
    <t xml:space="preserve">Demolição de pavimentação em paralelepípedo sem reaproveitamento </t>
  </si>
  <si>
    <t>ÁREA ABRIGO DO GÁSE E COMPRESSOR</t>
  </si>
  <si>
    <t>1.20</t>
  </si>
  <si>
    <t>REMOÇÃO DE FORRO DE GESSO, DE FORMA MANUAL, SEM REAPROVEITAMENTO. AF_12/2017</t>
  </si>
  <si>
    <t>SALA DE METROLOGIA</t>
  </si>
  <si>
    <t>1.21</t>
  </si>
  <si>
    <t>Remoção de caixa pre-moldada de concreto para ar condicionado</t>
  </si>
  <si>
    <t>Laje circulação 02</t>
  </si>
  <si>
    <t>1.22</t>
  </si>
  <si>
    <t>Remoção de calha de zinco</t>
  </si>
  <si>
    <t>Calha automação industrial</t>
  </si>
  <si>
    <t>Calha fachada leste bloco de mecanica</t>
  </si>
  <si>
    <t>COMPRIMENTO TOTAL (m)</t>
  </si>
  <si>
    <t>1.23</t>
  </si>
  <si>
    <t>Desmontagem de Estrutura Metálica com retirada de solda e corte de peças por meio de lixadeira</t>
  </si>
  <si>
    <t>ESTRUTURA LANTERNIN (50%)</t>
  </si>
  <si>
    <t>TERÇAS DAS EXTREMIDADES</t>
  </si>
  <si>
    <t>1.24</t>
  </si>
  <si>
    <t>Remoção de telhamento com telhas onduladas fibrocimento ou aluminio (com reaproveitamento)</t>
  </si>
  <si>
    <t>TELHAS CORREDOR - FACHADA OESTE</t>
  </si>
  <si>
    <t>1.25</t>
  </si>
  <si>
    <t>RETIRADA RUFOS METALICOS EM COBERTURA</t>
  </si>
  <si>
    <t xml:space="preserve">BLOCO DE AUTOMAÇÃO </t>
  </si>
  <si>
    <t>1.26</t>
  </si>
  <si>
    <t xml:space="preserve">DEMOLIÇÃO DE PISO DE ALTA RESISTÊNCIA </t>
  </si>
  <si>
    <t>PORTA ENTRADA MECÂNICA</t>
  </si>
  <si>
    <t>COOR. DE AUTOMAÇÃO INDUSTRIAL</t>
  </si>
  <si>
    <t>HALL</t>
  </si>
  <si>
    <t>LAB. PESQUISA</t>
  </si>
  <si>
    <t>SALA DE AULA</t>
  </si>
  <si>
    <t>LAB. MOTORES</t>
  </si>
  <si>
    <t>LAB. INSTALAÇÕES ELET. II</t>
  </si>
  <si>
    <t xml:space="preserve">CALHA DE PISO </t>
  </si>
  <si>
    <t>RAMPA FACHADA LESTE (ACESSO AO LAB. DE FUNDIÇÃO)</t>
  </si>
  <si>
    <t>MOVIMENTO DE TERRA</t>
  </si>
  <si>
    <t>2.1</t>
  </si>
  <si>
    <t>ESCAVAÇÃO MANUAL DE VALA COM PROFUNDIDADE MENOR OU IGUAL A 1,30 M. AF_02/2021</t>
  </si>
  <si>
    <t>QUANT.</t>
  </si>
  <si>
    <t>COMPRIMENTO(m)</t>
  </si>
  <si>
    <t>LARGURA(m)</t>
  </si>
  <si>
    <t>CONTORNO CALÇADAS ABRIGOS</t>
  </si>
  <si>
    <t xml:space="preserve">ABRIGO GÁS </t>
  </si>
  <si>
    <t>ABRIGO COMPRESSOR</t>
  </si>
  <si>
    <t>RAMPA ABRIGO GÁS</t>
  </si>
  <si>
    <t>RAMPA DE ACESSO A P06</t>
  </si>
  <si>
    <t>RAMPA DE ACESSO A P07</t>
  </si>
  <si>
    <t xml:space="preserve">RAMAL DE ALIMENTAÇÃO SUBESTAÇÃO </t>
  </si>
  <si>
    <t>2.2</t>
  </si>
  <si>
    <t>PREPARO DE FUNDO DE VALA COM LARGURA MENOR QUE 1,5 M (ACERTO DO SOLO NATURAL). AF_08/2020</t>
  </si>
  <si>
    <t>ÁREA(m2)</t>
  </si>
  <si>
    <t>contorno calçada abrigos</t>
  </si>
  <si>
    <t>abrigo gas</t>
  </si>
  <si>
    <t>abrigo compressor</t>
  </si>
  <si>
    <t>2.3</t>
  </si>
  <si>
    <t>REATERRO MANUAL APILOADO COM SOQUETE. AF_10/2017</t>
  </si>
  <si>
    <t>VOLUME ESCAVADO</t>
  </si>
  <si>
    <t xml:space="preserve">VOLUME ALVENARIA DE EMBASAMENTO </t>
  </si>
  <si>
    <t>VOLUME ELETRODUTOS</t>
  </si>
  <si>
    <t>VOLUME TOTAL (m2)</t>
  </si>
  <si>
    <t>2.4</t>
  </si>
  <si>
    <t>Aterro de caixão de edificação, com fornec. de areia, adensada com água</t>
  </si>
  <si>
    <t>ABRIGO GÁS</t>
  </si>
  <si>
    <t>CALÇADAS DOS ABRIGOS</t>
  </si>
  <si>
    <t>2.5</t>
  </si>
  <si>
    <t>LASTRO DE CONCRETO MAGRO, APLICADO EM PISOS, LAJES SOBRE SOLO OU RADIERS, ESPESSURA DE 3 CM. AF_07/2016</t>
  </si>
  <si>
    <t>INFRAESTRUTURA</t>
  </si>
  <si>
    <t>3.1</t>
  </si>
  <si>
    <t>EMBASAMENTO C/PEDRA ARGAMASSADA UTILIZANDO ARG.CIM/AREIA 1:4</t>
  </si>
  <si>
    <t>IMPERMEABILIZAÇÕES</t>
  </si>
  <si>
    <t>4.1</t>
  </si>
  <si>
    <t>IMPERMEABILIZAÇÃO DE SUPERFÍCIE COM ARGAMASSA POLIMÉRICA / MEMBRANA ACRÍLICA, 3 DEMÃOS. AF_06/2018</t>
  </si>
  <si>
    <t xml:space="preserve">piso wc masculino </t>
  </si>
  <si>
    <t>wc masculino acessível</t>
  </si>
  <si>
    <t>wc feminino acessível</t>
  </si>
  <si>
    <t>Laje abrigo do gás</t>
  </si>
  <si>
    <t>Laje abrigo compressor</t>
  </si>
  <si>
    <t>algeroz fachada oeste</t>
  </si>
  <si>
    <t xml:space="preserve">parede wc masculino </t>
  </si>
  <si>
    <t>parede wc feminino</t>
  </si>
  <si>
    <t>parede wc masculino acessível</t>
  </si>
  <si>
    <t>parede  wc feminino acessível</t>
  </si>
  <si>
    <t>4.2</t>
  </si>
  <si>
    <t>Impermeabilização c/ manta asfáltica aluminizada 3mm, estruturada com não-tecido de poliéster, inclusive aplicação de 1 demão de primer</t>
  </si>
  <si>
    <t xml:space="preserve">COBERTA BLOCO DE MECÂNICA - ALGEROZ FACHADA </t>
  </si>
  <si>
    <t>COBERTA BLOCO DE MECÂNICA - ALGEROZ FACHADA</t>
  </si>
  <si>
    <t>ALGEROZ FACHADA OESTE</t>
  </si>
  <si>
    <t>ALVENARIAS E VEDAÇÕES</t>
  </si>
  <si>
    <t>5.1</t>
  </si>
  <si>
    <t>ALVENARIA EM TIJOLO CERAMICO FURADO 9X19X19CM, 1 VEZ (ESPESSURA 19 CM), ASSENTADO EM ARGAMASSA TRACO 1:4 (CIMENTO E AREIA MEDIA NAO PENEIRADA), PREPARO MECÂNICO, JUNTA1 CM (REF. SINAPI 73935/002)</t>
  </si>
  <si>
    <t>FECHAMENTO JANELA WC MASCULINO</t>
  </si>
  <si>
    <t xml:space="preserve">FECHAMENTO JANELA WC FEMININO </t>
  </si>
  <si>
    <t>CONTORNO CALÇADA ABRIGOS</t>
  </si>
  <si>
    <t>ABRIGO GAS</t>
  </si>
  <si>
    <t>RAMPA DA CALÇADA DO ABRIGO DE GÁS</t>
  </si>
  <si>
    <t>5.2</t>
  </si>
  <si>
    <t>ALVENARIA DE VEDAÇÃO DE BLOCOS CERÂMICOS FURADOS NA HORIZONTAL DE 9X19X19CM (ESPESSURA 9CM) DE PAREDES COM ÁREA LÍQUIDA MENOR QUE 6M² SEM VÃOS E ARGAMASSA DE ASSENTAMENTO COM PREPARO MANUAL. AF_06/2014</t>
  </si>
  <si>
    <t xml:space="preserve"> ÁREA (m2)</t>
  </si>
  <si>
    <t>MECÂNICA - FACHADA SUL (FECHAMENTO COBOGÓS)</t>
  </si>
  <si>
    <t>MURETA ABRIGO COMPRESSOR</t>
  </si>
  <si>
    <t xml:space="preserve">COORD. DE AUTOMAÇÃO </t>
  </si>
  <si>
    <t xml:space="preserve">FECHAMENTO JANELA DO HALL DA COORDENAÇÃO </t>
  </si>
  <si>
    <t xml:space="preserve">LAB. INSTALAÇÕES </t>
  </si>
  <si>
    <t xml:space="preserve">FACHADA OESTE (ESCONDER CALHA) </t>
  </si>
  <si>
    <t>5.3</t>
  </si>
  <si>
    <t>ALVENARIA DE VEDAÇÃO DE BLOCOS CERÂMICOS FURADOS NA HORIZONTAL DE 9X19X19CM (ESPESSURA 9CM) DE PAREDES COM ÁREA LÍQUIDA MAIOR OU IGUAL A 6M² SEM VÃOS E ARGAMASSA DE ASSENTAMENTO COM PREPARO MANUAL. AF_06/2014</t>
  </si>
  <si>
    <t>LAB. METROLOGIA</t>
  </si>
  <si>
    <t>5.4</t>
  </si>
  <si>
    <t>ALVENARIA DE VEDAÇÃO DE BLOCOS CERÂMICOS FURADOS NA HORIZONTAL DE 9X19X19CM (ESPESSURA 9CM) DE PAREDES COM ÁREA LÍQUIDA MENOR QUE 6M² COM VÃOS E ARGAMASSA DE ASSENTAMENTO COM PREPARO MANUAL. AF_06/2014</t>
  </si>
  <si>
    <t>PAREDES WC ACESSÍVEIS</t>
  </si>
  <si>
    <t>ENTRADA CIRCULAÇÃO 02</t>
  </si>
  <si>
    <t>5.5</t>
  </si>
  <si>
    <t>ALVENARIA DE VEDAÇÃO DE BLOCOS CERÂMICOS FURADOS NA HORIZONTAL DE 9X19X19CM (ESPESSURA 9CM) DE PAREDES COM ÁREA LÍQUIDA MAIOR OU IGUAL A 6M² COM VÃOS E ARGAMASSA DE ASSENTAMENTO COM PREPARO MANUAL. AF_06/2014</t>
  </si>
  <si>
    <t>PAREDES WCs</t>
  </si>
  <si>
    <t>5.6</t>
  </si>
  <si>
    <t>Alvenaria tijolo cerâmico maciço (5x9x19), esp = 0,19m (dobrada), com argamassa traço t5 - 1:2:8 (cimento / cal / areia) c/ junta de 2,0cm - R1</t>
  </si>
  <si>
    <t>PAREDES CORTA FOGO (ABRIGO GÁS)</t>
  </si>
  <si>
    <t>5.7</t>
  </si>
  <si>
    <t>Divisória em granito verde ubatuba, polido dos dois lados, acabamento boleado, e= 2cm, assentado com argamassa traco 1:4, arremate em cimento branco, exclusive ferragens</t>
  </si>
  <si>
    <t>wc masculino cabines</t>
  </si>
  <si>
    <t>wc masculino micitório</t>
  </si>
  <si>
    <t>wc masculino divisória externa</t>
  </si>
  <si>
    <t>wc feminino cabines</t>
  </si>
  <si>
    <t xml:space="preserve">Divisória lavatório </t>
  </si>
  <si>
    <t>5.8</t>
  </si>
  <si>
    <t>VERGA PRÉ-MOLDADA PARA PORTAS COM ATÉ 1,5 M DE VÃO. AF_03/2016</t>
  </si>
  <si>
    <t xml:space="preserve">WC MASCULINO </t>
  </si>
  <si>
    <t>WC FEMININO</t>
  </si>
  <si>
    <t xml:space="preserve">WC MASCULINO acessível </t>
  </si>
  <si>
    <t xml:space="preserve">WC FEMININO acessível </t>
  </si>
  <si>
    <t xml:space="preserve">LAB. DE INSTALAÇÃOES ELÉTRICAS </t>
  </si>
  <si>
    <t>PORTA ENTRADA DO BLOCO DE MECÂNICA</t>
  </si>
  <si>
    <t>PORTA COORD. AUTOMAÇÃO INDUSTRIAL</t>
  </si>
  <si>
    <t>COMPRIMENTO TOTAL (m2)</t>
  </si>
  <si>
    <t>5.9</t>
  </si>
  <si>
    <t>VERGA PRÉ-MOLDADA PARA PORTAS COM MAIS DE 1,5 M DE VÃO. AF_03/2016</t>
  </si>
  <si>
    <t>PORTA LAB. DE MOTORES</t>
  </si>
  <si>
    <t>5.10</t>
  </si>
  <si>
    <t>VERGA PRÉ-MOLDADA PARA JANELAS COM ATÉ 1,5 M DE VÃO. AF_03/2016</t>
  </si>
  <si>
    <t>REVESTIMENTOS</t>
  </si>
  <si>
    <t>6.1</t>
  </si>
  <si>
    <t>CHAPISCO APLICADO EM ALVENARIAS E ESTRUTURAS DE CONCRETO INTERNAS, COM COLHER DE PEDREIRO.  ARGAMASSA TRAÇO 1:3 COM PREPARO EM BETONEIRA 400L. AF_06/2014</t>
  </si>
  <si>
    <t>FECHAMENTO JANELA WC MASCULINO MENOR</t>
  </si>
  <si>
    <t>FECHAMENTO JANELA WC FEMININO MENOR</t>
  </si>
  <si>
    <t xml:space="preserve">PAREDE WC ACESSÍVEL </t>
  </si>
  <si>
    <t>PAREDE WC MASC</t>
  </si>
  <si>
    <t>PAREDE WC FEM</t>
  </si>
  <si>
    <t>FECHAMENTO HALL JANELAS</t>
  </si>
  <si>
    <t xml:space="preserve">LAB. DE FUNDIÇÃO </t>
  </si>
  <si>
    <t>6.2</t>
  </si>
  <si>
    <t>CHAPISCO APLICADO EM ALVENARIA (SEM PRESENÇA DE VÃOS) E ESTRUTURAS DE CONCRETO DE FACHADA, COM COLHER DE PEDREIRO.  ARGAMASSA TRAÇO 1:3 COM PREPARO EM BETONEIRA 400L. AF_06/2014</t>
  </si>
  <si>
    <t>MECÂNICA - FACHADA SUL</t>
  </si>
  <si>
    <t>FACHADA OESTE (ESCONDER CALHA)</t>
  </si>
  <si>
    <t>CONTORNO CALÇADA (ABRIGO DO GÁS)</t>
  </si>
  <si>
    <t>fachada oeste- bloco de mecânica</t>
  </si>
  <si>
    <t>6.3</t>
  </si>
  <si>
    <t>CHAPISCO APLICADO NO TETO, COM DESEMPENADEIRA DENTADA. ARGAMASSA INDUSTRIALIZADA COM PREPARO MANUAL. AF_06/2014</t>
  </si>
  <si>
    <t>WC MASCULINO</t>
  </si>
  <si>
    <t xml:space="preserve">WC ACESSÍVEL MASCULINO </t>
  </si>
  <si>
    <t>WC ACESSÍVEL FEMININO</t>
  </si>
  <si>
    <t>HALL DE ACESSO WCS</t>
  </si>
  <si>
    <t>TETO ABRIGO GÁS</t>
  </si>
  <si>
    <t>TETO ABRIGO COMPRESSOR</t>
  </si>
  <si>
    <t>6.4</t>
  </si>
  <si>
    <t>MASSA ÚNICA, PARA RECEBIMENTO DE PINTURA, EM ARGAMASSA TRAÇO 1:2:8, PREPARO MECÂNICO COM BETONEIRA 400L, APLICADA MANUALMENTE EM TETO, ESPESSURA DE 10MM, COM EXECUÇÃO DE TALISCAS. AF_03/2015</t>
  </si>
  <si>
    <t>6.5</t>
  </si>
  <si>
    <t>MASSA ÚNICA, PARA RECEBIMENTO DE PINTURA, EM ARGAMASSA TRAÇO 1:2:8, PREPARO MECÂNICO COM BETONEIRA 400L, APLICADA MANUALMENTE EM FACES INTERNAS DE PAREDES, ESPESSURA DE 20MM, COM EXECUÇÃO DE TALISCAS. AF_06/2014</t>
  </si>
  <si>
    <t>FECHAMENTO JANELA HALL COORDENAÇÕES</t>
  </si>
  <si>
    <t>6.6</t>
  </si>
  <si>
    <t>EMBOÇO, PARA RECEBIMENTO DE CERÂMICA, EM ARGAMASSA TRAÇO 1:2:8, PREPARO MECÂNICO COM BETONEIRA 400L, APLICADO MANUALMENTE EM FACES INTERNAS DE PAREDES, PARA AMBIENTE COM ÁREA MENOR QUE 5M2, ESPESSURA DE 20MM, COM EXECUÇÃO DE TALISCAS. AF_06/2014</t>
  </si>
  <si>
    <t xml:space="preserve">parede WC ACESSÍVEL </t>
  </si>
  <si>
    <t>6.7</t>
  </si>
  <si>
    <t>EMBOÇO, PARA RECEBIMENTO DE CERÂMICA, EM ARGAMASSA TRAÇO 1:2:8, PREPARO MECÂNICO COM BETONEIRA 400L, APLICADO MANUALMENTE EM FACES INTERNAS DE PAREDES, PARA AMBIENTE COM ÁREA ENTRE 5M2 E 10M2, ESPESSURA DE 20MM, COM EXECUÇÃO DE TALISCAS. AF_06/2014</t>
  </si>
  <si>
    <t>parede WC masc.</t>
  </si>
  <si>
    <t>parede WC fem.</t>
  </si>
  <si>
    <t>6.8</t>
  </si>
  <si>
    <t>EMBOÇO OU MASSA ÚNICA EM ARGAMASSA TRAÇO 1:2:8, PREPARO MECÂNICO COM BETONEIRA 400 L, APLICADA MANUALMENTE EM PANOS CEGOS DE FACHADA (SEM PRESENÇA DE VÃOS), ESPESSURA DE 25 MM. AF_06/2014</t>
  </si>
  <si>
    <t>6.9</t>
  </si>
  <si>
    <t>EMBOÇO OU MASSA ÚNICA EM ARGAMASSA TRAÇO 1:2:8, PREPARO MANUAL, APLICADA MANUALMENTE EM PANOS DE FACHADA COM PRESENÇA DE VÃOS, ESPESSURA DE 25 MM. AF_06/2014</t>
  </si>
  <si>
    <t>6.10</t>
  </si>
  <si>
    <t>Revestimento cerâmico para parede 46x46 (conforme det. proj. arquitetura), inc.rejunte flexível</t>
  </si>
  <si>
    <t xml:space="preserve">WC MASC ACESSÍVEL </t>
  </si>
  <si>
    <t xml:space="preserve">WC FEM ACESSÍVEL </t>
  </si>
  <si>
    <t>WC masculino técnicos</t>
  </si>
  <si>
    <t>WC feminino técnicos</t>
  </si>
  <si>
    <t>6.11</t>
  </si>
  <si>
    <t>Revestimento cerâmico para parede, 5 x 10 cm - ref. Elizabeth Lux Royal ou equivalente técnico, aplicado com argamassa industrializada ac-iii, rejuntado, exclusive regularização de base ou emboço. (COTAÇÃO) (REF.: 7172/ORSE)</t>
  </si>
  <si>
    <t>Revestimento cerâmico para parede, 5 x 10 cm - ref. Elizabeth Lux Vermelho ou equivalente técnico, aplicado com argamassa industrializada ac-iii, rejuntado, exclusive regularização de base ou emboço. (COTAÇÃO) (REF.: 7172/ORSE)</t>
  </si>
  <si>
    <t>6.13</t>
  </si>
  <si>
    <t>FACHADA OESTE (REQUADROS)</t>
  </si>
  <si>
    <t>FACHADA NORTE</t>
  </si>
  <si>
    <t xml:space="preserve">FACHADA NORTE (JARDINEIRA) </t>
  </si>
  <si>
    <t>FACHADA LESTE</t>
  </si>
  <si>
    <t>FACHADA SUL</t>
  </si>
  <si>
    <t>6.14</t>
  </si>
  <si>
    <t>AUTOMAÇÃO - FACHADA OESTE (MEIA PAREDE)</t>
  </si>
  <si>
    <t>MECÂNICA - FACHADA OESTE (MEIA PAREDE)</t>
  </si>
  <si>
    <t>CIRCULAÇÃO 01</t>
  </si>
  <si>
    <t>HALL DE ACESSO AOS WCs</t>
  </si>
  <si>
    <t>6.15</t>
  </si>
  <si>
    <t xml:space="preserve">Revestimento texturizado acrílico para fachada externa, hidrorepelente com alta resistência e durabilidade . Referência técnica: Revestimenti Speciali Casa Lusso Ibratin Textura Stellato, cor branca ou similar com as mesmas características técnicas e de tonalidade. </t>
  </si>
  <si>
    <t>FACHADA OESTE (CONTORNO PLATIBANDA)</t>
  </si>
  <si>
    <t xml:space="preserve">FACHADA LESTE </t>
  </si>
  <si>
    <t>FACHADA LESTE (CONTORNO PLATIBANDA)</t>
  </si>
  <si>
    <t>FACHADA SUL AUTOMAÇÃO INDUSTRIAL</t>
  </si>
  <si>
    <t>FACHADA OESTE PASSARELA</t>
  </si>
  <si>
    <t>COBERTA E ESTRUTURA METÁLICA</t>
  </si>
  <si>
    <t>7.1</t>
  </si>
  <si>
    <t>Telhamento com telha térmica de fiborcimento, e= 6 mm, com recobrimento lateral de 1/4 de onda para telhado com inclinação maior que 10°, com até 2 águas, incluso içamento. Ref. brasilit topcomfort ou equivalente técnico</t>
  </si>
  <si>
    <t>ÁREA (m²)</t>
  </si>
  <si>
    <t>Bloco de automação</t>
  </si>
  <si>
    <t xml:space="preserve">Bloco de automação </t>
  </si>
  <si>
    <t xml:space="preserve">Bloco de Mecânica </t>
  </si>
  <si>
    <t>7.2</t>
  </si>
  <si>
    <t>CUMEEIRA PARA TELHA DE FIBROCIMENTO ONDULADA E = 6 MM, INCLUSO ACESSÓRIOS DE FIXAÇÃO E IÇAMENTO. AF_07/2019</t>
  </si>
  <si>
    <t>Bloco de Mecânica</t>
  </si>
  <si>
    <t>7.3</t>
  </si>
  <si>
    <t>Telhamento com telha translúcida em fibra de vidro, ondulada, 2,44 x 0,50 m, esp=6mm, Fortlev ou similar</t>
  </si>
  <si>
    <t>7.4</t>
  </si>
  <si>
    <t>Laje pré-fabricada comum para piso ou cobertura, inclusive escoramento em madeira e capeamento 4cm</t>
  </si>
  <si>
    <t>7.5</t>
  </si>
  <si>
    <t>Lixamento elétrico de superfície metálica com escova circular, inclusive limpeza com jato de ar-comprimido (ref. TCPO 03910.8.9.1)</t>
  </si>
  <si>
    <t>Estrutura metálica da coberta</t>
  </si>
  <si>
    <t>7.6</t>
  </si>
  <si>
    <t>ESTRUTURA TRELIÇADA DE COBERTURA, TIPO FINK, COM LIGAÇÕES PARAFUSADAS, INCLUSOS PERFIS METÁLICOS, CHAPAS METÁLICAS, MÃO DE OBRA E TRANSPORTE COM GUINDASTE - FORNECIMENTO E INSTALAÇÃO. AF_01/2020_P</t>
  </si>
  <si>
    <t>PESO (kg)</t>
  </si>
  <si>
    <t xml:space="preserve">estrutura do lanternin e terças </t>
  </si>
  <si>
    <t>PESO TOTAL (kg)</t>
  </si>
  <si>
    <t>7.7</t>
  </si>
  <si>
    <t>ESTRUTURA ALUMINIO PARA MARQUISE METALICA, INCLUSIVE REVESTIMENTO EM ACM, CONFORME PROJETO DE ARQUITETURA (ref. SBC 112115)</t>
  </si>
  <si>
    <t xml:space="preserve">ÁREA (M²) </t>
  </si>
  <si>
    <t xml:space="preserve">ÁREA (M2) </t>
  </si>
  <si>
    <t>Marquise fachada leste</t>
  </si>
  <si>
    <t>ÁREA TOTAL (M2)</t>
  </si>
  <si>
    <t>7.8</t>
  </si>
  <si>
    <t>TELHAMENTO COM TELHA DE AÇO/ALUMÍNIO E = 0,5 MM, COM ATÉ 2 ÁGUAS, INCLUSO IÇAMENTO. AF_07/2019</t>
  </si>
  <si>
    <t>7.9</t>
  </si>
  <si>
    <t>Recolocação de telha de fibrocimento ondulada esp = 6mm</t>
  </si>
  <si>
    <t xml:space="preserve">Telhas corredor externo </t>
  </si>
  <si>
    <t>7.10</t>
  </si>
  <si>
    <t>TELHAMENTO COM TELHA ONDULADA DE FIBROCIMENTO E = 6 MM, COM RECOBRIMENTO LATERAL DE 1 1/4 DE ONDA PARA TELHADO COM INCLINAÇÃO MÁXIMA DE 10°, COM ATÉ 2 ÁGUAS, INCLUSO IÇAMENTO. AF_07/2019</t>
  </si>
  <si>
    <t>Reposição de telhas fachada oeste</t>
  </si>
  <si>
    <t>7.11</t>
  </si>
  <si>
    <t>RUFO EXTERNO/INTERNO EM CHAPA DE AÇO GALVANIZADO NÚMERO 26, CORTE DE 33 CM, INCLUSO IÇAMENTO. AF_07/2019</t>
  </si>
  <si>
    <t>COMPRIMENTO  TOTAL (m)</t>
  </si>
  <si>
    <t>ESQUADRIAS</t>
  </si>
  <si>
    <t>8.1</t>
  </si>
  <si>
    <t xml:space="preserve">hall de acesso </t>
  </si>
  <si>
    <t>8.2</t>
  </si>
  <si>
    <t>Porta ou janela em alumínio, cor N/P/B,tipo veneziana, de abrir ou correr, completa inclusive caixilhos, dobradiças ou roldanas e fechadura</t>
  </si>
  <si>
    <t>portas cabines wc's</t>
  </si>
  <si>
    <t>8.3</t>
  </si>
  <si>
    <t>Porta de de abrir, com 1 folha móvel, com bandeira fixa - P01</t>
  </si>
  <si>
    <t>WC masculino</t>
  </si>
  <si>
    <t>WC Feminino</t>
  </si>
  <si>
    <t>QUANT. TOTAL (und)</t>
  </si>
  <si>
    <t>8.4</t>
  </si>
  <si>
    <t>Porta de de abrir, com 1 folha móvel, com bandeira fixa - P03.</t>
  </si>
  <si>
    <t>WC masculino acessível</t>
  </si>
  <si>
    <t>WC Feminino acessível</t>
  </si>
  <si>
    <t>8.5</t>
  </si>
  <si>
    <t>Porta de alumínio  com visor em vidro temperado - P01 (1,28X2,10m), 10mm (1/2 vidro e 1/2 veneziana), com barra antipânico.</t>
  </si>
  <si>
    <t>Entrada Bloco Mecânica</t>
  </si>
  <si>
    <t>8.6</t>
  </si>
  <si>
    <t>Porta de alumínio  com visor em vidro temperado - P02 (0,90X2,10), 10mm (1/2 vidro e 1/2 veneziana).</t>
  </si>
  <si>
    <t xml:space="preserve">Coord. De automação industrial </t>
  </si>
  <si>
    <t xml:space="preserve">Lab. De pesquisa </t>
  </si>
  <si>
    <t>SALA ASSERT</t>
  </si>
  <si>
    <t>SALA DE AULA GECA</t>
  </si>
  <si>
    <t xml:space="preserve">ENTRADA HALL COORDENAÇÕES </t>
  </si>
  <si>
    <t>8.7</t>
  </si>
  <si>
    <t>Porta de alumínio. 2 folhas, com visor em vidro temperado P03 (1,64X2,10m), 10mm (1/2 vidro e 1/2 veneziana).  Com barra antipânico.</t>
  </si>
  <si>
    <t>Entrada Circulação 02</t>
  </si>
  <si>
    <t>8.8</t>
  </si>
  <si>
    <t>Porta de alumínio  com visor em vidro temperado P04 (1,00X2,10m), 10mm (1/2 vidro e 1/2 veneziana).  Com barra antipânico.</t>
  </si>
  <si>
    <t xml:space="preserve">LAB. INSTALAÇÕES ELÉTRICAS </t>
  </si>
  <si>
    <t>8.9</t>
  </si>
  <si>
    <t>Porta tipo corta-fogo - P05. Estrutura em aço galvanizado para aplicação em fachadas exteriores. Com sistema corta-fogo (porta, dobradiças, dispositivos antipânico e de fechamento automático) -  REF. ORSE 12098</t>
  </si>
  <si>
    <t>8.10</t>
  </si>
  <si>
    <t>Porta tipo corta-fogo - P06. Estrutura em aço galvanizado para aplicação em fachadas exteriores. Com sistema corta-fogo (porta, dobradiças, dispositivos antipânico e de fechamento automático) -  REF. ORSE 12098</t>
  </si>
  <si>
    <t>8.11</t>
  </si>
  <si>
    <t>Porta tipo corta-fogo - P07. Estrutura em aço galvanizado para aplicação em fachadas exteriores. Com sistema corta-fogo (porta, dobradiças, dispositivos antipânico e de fechamento automático) -  REF. ORSE 12098</t>
  </si>
  <si>
    <t>8.12</t>
  </si>
  <si>
    <t>PORTÃO EM TUBO METALON 40x30mm, TELA SOLDADE 3x3cm E TUBO METALON DE 35x25mm, INCL. PINTURA ANTI-CORROSIVA (ref. CAERN 1090150)</t>
  </si>
  <si>
    <t>G01</t>
  </si>
  <si>
    <t>8.13</t>
  </si>
  <si>
    <t>Portão em metalon (Tubo retangular  de 50 mm x 30 mm, e = 2 mm) e barras  chatas em aço galvanizado (1" x 3/16"). Pintura de esmalte sintético,  executada em duas demãos, e uma  demão de zarcão, na cor branca fosca.</t>
  </si>
  <si>
    <t>G02</t>
  </si>
  <si>
    <t>8.14</t>
  </si>
  <si>
    <t>Veneziana industrial de pvc rígido, translúcido e montantes em alúminio</t>
  </si>
  <si>
    <t>fachada oeste</t>
  </si>
  <si>
    <t>fachada leste</t>
  </si>
  <si>
    <t>fachada sul</t>
  </si>
  <si>
    <t>8.15</t>
  </si>
  <si>
    <t>Alambrado com tela de arame galvanizado fio 12 bwg, malha 2 1/2", revestido em pvc, fixada com tubos de aço galvanizado 2 1/2", formando quadros de 2.00 x 2.00 m, exceto mureta</t>
  </si>
  <si>
    <t>Alambrado abrigo dos gases</t>
  </si>
  <si>
    <t>8.16</t>
  </si>
  <si>
    <t>Portão em tubo de ferro galvanizado de 2", de abrir, tela malha revestida 76 x 76mm, n.º 12,  inclusive dobradiças e trancas/ferrolho</t>
  </si>
  <si>
    <t>Portão abrigo dos gases</t>
  </si>
  <si>
    <t>8.17</t>
  </si>
  <si>
    <t>Portão em tubo ferro galvanizado, com quadro ø= 2", cantoneira 1"x1" e tela de arame galvanizado, fio 12 bwg, malha quadrada d=1"</t>
  </si>
  <si>
    <t>Portão abrigo do compressor</t>
  </si>
  <si>
    <t>8.18</t>
  </si>
  <si>
    <t>FORNECIMETO E INSTALAÇÃO DE TELA EM AÇO GALVANIZADO "QUEBRA-CHAMA", MALHA 3MM</t>
  </si>
  <si>
    <t>abrigo dos gases (A1)</t>
  </si>
  <si>
    <t>abrigo do compressor (A2)</t>
  </si>
  <si>
    <t>8.19</t>
  </si>
  <si>
    <t>GUARDA-CORPO COMPOSTO POR BARRAS DE AÇO INOX E PAINÉIS EM CHAPA PERFURADA DE 2MM, FIXADAS COM CANTONEIRA DE 1" X 1/8" E CHAPA DE 3/4" X 1/8"</t>
  </si>
  <si>
    <t>Rampa acesso de acesso ao lab. de motores</t>
  </si>
  <si>
    <t xml:space="preserve">Rampa de acesso ao lab. de Fundição </t>
  </si>
  <si>
    <t>8.20</t>
  </si>
  <si>
    <t>Corrimão em aço inox ø=1 1/2", duplo ( REF. ORSE 8759/SINAPI 99855)</t>
  </si>
  <si>
    <t>PISOS E PAVIMENTAÇÕES</t>
  </si>
  <si>
    <t>9.1</t>
  </si>
  <si>
    <t>LASTRO COM MATERIAL GRANULAR, APLICADO EM PISOS OU LAJES SOBRE SOLO, ESPESSURA DE *5 CM*. AF_08/2017</t>
  </si>
  <si>
    <t>CALÇADA DO ENTORNO DOS ABRIGOS</t>
  </si>
  <si>
    <t>RAMPA DO ABRIGO GÁS</t>
  </si>
  <si>
    <t>RAMPA 01</t>
  </si>
  <si>
    <t>RAMPA 02</t>
  </si>
  <si>
    <t>PISO ABRIGO GÁS</t>
  </si>
  <si>
    <t>PISO ABRIGO COMPRESSOR</t>
  </si>
  <si>
    <t>9.2</t>
  </si>
  <si>
    <t>EXECUÇÃO DE PASSEIO (CALÇADA) OU PISO DE CONCRETO COM CONCRETO MOLDADO IN LOCO, FEITO EM OBRA, ACABAMENTO CONVENCIONAL, NÃO ARMADO. AF_07/2016</t>
  </si>
  <si>
    <t>9.3</t>
  </si>
  <si>
    <t>CONTRAPISO EM ARGAMASSA TRAÇO 1:4 (CIMENTO E AREIA), PREPARO MECÂNICO COM BETONEIRA 400 L, APLICADO EM ÁREAS MOLHADAS SOBRE IMPERMEABILIZAÇÃO, ESPESSURA 3CM. AF_06/2014</t>
  </si>
  <si>
    <t>9.4</t>
  </si>
  <si>
    <t>REVESTIMENTO CERÂMICO PARA PISO COM PLACAS  DE DIMENSÕES 46X46CM APLICADA EM AMBIENTES DE ÁREA MENOR QUE 5 M2.</t>
  </si>
  <si>
    <t>9.5</t>
  </si>
  <si>
    <t>REVESTIMENTO CERÂMICO PARA PISO COM PLACAS DE DIMENSÕES 46X46CM APLICADA EM AMBIENTES DE ÁREA ENTRE 5 M2 E 10 M2.</t>
  </si>
  <si>
    <t>9.6</t>
  </si>
  <si>
    <t>REVESTIMENTO CERÂMICO PARA PISO COM PLACAS TIPO ESMALTADA EXTRA DE DIMENSÕES 46X46CM APLICADA EM AMBIENTES DE ÁREA MAIOR QUE 10M2</t>
  </si>
  <si>
    <t>9.7</t>
  </si>
  <si>
    <t>SOLEIRA EM GRANITO, LARGURA 15 CM, ESPESSURA 2,0 CM. AF_09/2020</t>
  </si>
  <si>
    <t>9.8</t>
  </si>
  <si>
    <t>PISO DE BORRACHA CANELADO, ESPESSURA 3,5MM, FIXADO COM ADESIVO ACRÍLICO. AF_09/2020</t>
  </si>
  <si>
    <t>Circulação 02</t>
  </si>
  <si>
    <t xml:space="preserve">Galpão 01 (repor espaços que faltam - est. 25% da área) </t>
  </si>
  <si>
    <t>9.9</t>
  </si>
  <si>
    <t>PISO EM GRANILITE, MARMORITE OU GRANITINA EM AMBIENTES INTERNOS. AF_09/2020</t>
  </si>
  <si>
    <t xml:space="preserve">COMPRIMENTO (m) </t>
  </si>
  <si>
    <t>9.10</t>
  </si>
  <si>
    <t>ACESSO AO LAB. DE MOTORES</t>
  </si>
  <si>
    <t xml:space="preserve">ACESSO AO LAB. DE FUNDIÇÃO </t>
  </si>
  <si>
    <t>Remoção e reposição de pavimentação a paralelepípedo ou pré-moldado de concreto (REF. ORSE 2242)</t>
  </si>
  <si>
    <t>COMPRIMENTO</t>
  </si>
  <si>
    <t>ramal entre a subestação e a CEF</t>
  </si>
  <si>
    <t>PINTURAS</t>
  </si>
  <si>
    <t>10.1</t>
  </si>
  <si>
    <t>APLICAÇÃO DE FUNDO SELADOR ACRÍLICO EM PAREDES, UMA DEMÃO. AF_06/2014</t>
  </si>
  <si>
    <t>COMPRIMENTO  (m)</t>
  </si>
  <si>
    <t xml:space="preserve">PAREDE NOVA  LAB. DE FUNDIÇÃO </t>
  </si>
  <si>
    <t xml:space="preserve">HALL DE ENTRADA MECÂNICA </t>
  </si>
  <si>
    <t>HALL COORDENAÇÃO</t>
  </si>
  <si>
    <t>10.2</t>
  </si>
  <si>
    <t>APLICAÇÃO DE FUNDO SELADOR ACRÍLICO EM TETO, UMA DEMÃO. AF_06/2014</t>
  </si>
  <si>
    <t>10.3</t>
  </si>
  <si>
    <t>APLICAÇÃO E LIXAMENTO DE MASSA LÁTEX EM PAREDES, DUAS DEMÃOS. AF_06/2014</t>
  </si>
  <si>
    <t>10.4</t>
  </si>
  <si>
    <t>APLICAÇÃO E LIXAMENTO DE MASSA LÁTEX EM PAREDES, UMA DEMÃO. AF_06/2014</t>
  </si>
  <si>
    <t xml:space="preserve">LAB REFRIGERAÇÃO </t>
  </si>
  <si>
    <t>10.5</t>
  </si>
  <si>
    <t>APLICAÇÃO MANUAL DE MASSA ACRÍLICA EM PANOS DE FACHADA COM PRESENÇA DE VÃOS, DE EDIFÍCIOS DE MÚLTIPLOS PAVIMENTOS, UMA DEMÃO. AF_05/2017</t>
  </si>
  <si>
    <t>ÁREA  (m2)</t>
  </si>
  <si>
    <t>FACE INTERNA FACHADA LESTE</t>
  </si>
  <si>
    <t>10.6</t>
  </si>
  <si>
    <t>APLICAÇÃO E LIXAMENTO DE MASSA LÁTEX EM TETO, DUAS DEMÃOS. AF_06/2014</t>
  </si>
  <si>
    <t>10.7</t>
  </si>
  <si>
    <t>APLICAÇÃO MANUAL DE PINTURA COM TINTA LÁTEX ACRÍLICA EM PAREDES, DUAS DEMÃOS. AF_06/2014</t>
  </si>
  <si>
    <t>FACE INTERNA FACHADA OESTE</t>
  </si>
  <si>
    <t>10.8</t>
  </si>
  <si>
    <t>APLICAÇÃO MANUAL DE PINTURA COM TINTA LÁTEX ACRÍLICA EM TETO, DUAS DEMÃOS. AF_06/2014</t>
  </si>
  <si>
    <t>10.9</t>
  </si>
  <si>
    <t>PINTURA COM TINTA ALQUÍDICA DE FUNDO (TIPO ZARCÃO) PULVERIZADA SOBRE SUPERFÍCIES METÁLICAS (EXCETO PERFIL) EXECUTADO EM OBRA (POR DEMÃO). AF_01/2020</t>
  </si>
  <si>
    <t>10.10</t>
  </si>
  <si>
    <t>PINTURA COM TINTA ALQUÍDICA DE ACABAMENTO (ESMALTE SINTÉTICO FOSCO) PULVERIZADA SOBRE SUPERFÍCIES METÁLICAS (EXCETO PERFIL) EXECUTADO EM OBRA (02 DEMÃOS). AF_01/2020</t>
  </si>
  <si>
    <t>BANCADAS, LOUÇAS, METAIS E ACESSÓRIOS</t>
  </si>
  <si>
    <t>11.1</t>
  </si>
  <si>
    <t>Barra de apoio, reta, fixa, em aço inox, l=40cm, d=1 1/2", Jackwal ou similar</t>
  </si>
  <si>
    <t xml:space="preserve">wc masculino acessível </t>
  </si>
  <si>
    <t>11.2</t>
  </si>
  <si>
    <t>Barra de apoio, reta, fixa, em aço inox, l=70cm, d=1 1/2", Jackwal ou similar</t>
  </si>
  <si>
    <t>wc masculino</t>
  </si>
  <si>
    <t>11.3</t>
  </si>
  <si>
    <t>Barra de apoio, reta, fixa, em aço inox, l=80cm, d=1 1/2", Jackwal ou similar</t>
  </si>
  <si>
    <t>11.4</t>
  </si>
  <si>
    <t>Barra de apoio, para lavatório,fixa, constituida de duas barras laterais em "U", em aço inox, d=1 1/4", Jackwal ou similar</t>
  </si>
  <si>
    <t>11.5</t>
  </si>
  <si>
    <t>Cabide em aço inox, MOLDENOX, linha stylus 108 RSL ou similar</t>
  </si>
  <si>
    <t>11.6</t>
  </si>
  <si>
    <t>Bancada em granito verde ubatuba, e = 2cm</t>
  </si>
  <si>
    <t>11.7</t>
  </si>
  <si>
    <t>TESTEIRA EM GRANITO VERDE UBATUBA POLIDO, ALTURA 20CM, ESPESSURA 2CM, APLICADA COM ARGAMASSA INDUSTRIALIZADA AC-I. (REF. 11360/ORSE)</t>
  </si>
  <si>
    <t>11.8</t>
  </si>
  <si>
    <t>RESPALDO EM GRANITO VERDE UBATUBA POLIDO, ALTURA 15CM, ESPESSURA 2CM, APLICADA COM ARGAMASSA INDUSTRIALIZADA AC-I. (REF. 11360/ORSE)</t>
  </si>
  <si>
    <t>11.9</t>
  </si>
  <si>
    <t>ESPELHO CRISTAL, ESPESSURA 4MM, COM PARAFUSOS DE FIXACAO, SEM MOLDURA (ref. SINAPI 85005)</t>
  </si>
  <si>
    <t>11.10</t>
  </si>
  <si>
    <t>Porta objetos em granito verde ubatuba, esp=2cm, inclusive testeira de 10cm (ref. ORSE 11363)</t>
  </si>
  <si>
    <t>11.11</t>
  </si>
  <si>
    <t>WC FEM TÉCNICOS</t>
  </si>
  <si>
    <t>WC MASC TÉCNICOS</t>
  </si>
  <si>
    <t>11.12</t>
  </si>
  <si>
    <t>WC MASCULINO ACESSÍVEL</t>
  </si>
  <si>
    <t>WC FEMININO ACESSÍVEL</t>
  </si>
  <si>
    <t>11.13</t>
  </si>
  <si>
    <t>MICTÓRIO SIFONADO LOUÇA BRANCA  PADRÃO MÉDIO  FORNECIMENTO E INSTALAÇÃO. AF_01/2020</t>
  </si>
  <si>
    <t>11.14</t>
  </si>
  <si>
    <t>Cuba retangular de semi encaixe quadrada c/mesa, ou similar. Ref.:  DECA L.830.17, cor branca (ref. ORSE 7712)</t>
  </si>
  <si>
    <t>WC FEM. TÉCNICOS</t>
  </si>
  <si>
    <t>WC MASC. TÉCNICOS</t>
  </si>
  <si>
    <t>11.15</t>
  </si>
  <si>
    <t>LAVATORIO SUSPENSO LOUCA BRANCA LINHA IZY L-15.17 - DECA</t>
  </si>
  <si>
    <t>WC FEM. ACESSÍVEL</t>
  </si>
  <si>
    <t>WC. MASC. ACESSÍVEL</t>
  </si>
  <si>
    <t>11.16</t>
  </si>
  <si>
    <t>TORNEIRA CROMADA DE MESA, 1/2 OU 3/4, PARA LAVATÓRIO, PADRÃO MÉDIO - FORNECIMENTO E INSTALAÇÃO. AF_01/2020</t>
  </si>
  <si>
    <t>WC FEM.</t>
  </si>
  <si>
    <t>WC MASC.</t>
  </si>
  <si>
    <t>11.17</t>
  </si>
  <si>
    <t>Torneira para lavatório, de mesa, bica alta, linha Link Conforto, ref.1196 C.Lnk da DECA ou similar, inclusive furo para instalação em bancada</t>
  </si>
  <si>
    <t>INSTALAÇÕES HIDROSSANITÁRIAS</t>
  </si>
  <si>
    <t>12.1</t>
  </si>
  <si>
    <t>ÁGUA FRIA</t>
  </si>
  <si>
    <t>12.2</t>
  </si>
  <si>
    <t xml:space="preserve">ESGOTO SANITÁRIO </t>
  </si>
  <si>
    <t>12.3</t>
  </si>
  <si>
    <t>ÁGUAS PLUVIAIS</t>
  </si>
  <si>
    <t>12.3.1</t>
  </si>
  <si>
    <t>TUBO PVC, SÉRIE R, ÁGUA PLUVIAL, DN 150 MM, FORNECIDO E INSTALADO EM CONDUTORES VERTICAIS DE ÁGUAS PLUVIAIS. AF_12/2014</t>
  </si>
  <si>
    <t>COMPRIMENTO (und)</t>
  </si>
  <si>
    <t>Calha automação -   Calha fachada norte</t>
  </si>
  <si>
    <t>COMPRIMENTO TOTAL (und)</t>
  </si>
  <si>
    <t>12.3.2</t>
  </si>
  <si>
    <t>TUBO PVC, SÉRIE R, ÁGUA PLUVIAL, DN 100 MM, FORNECIDO E INSTALADO EM CONDUTORES VERTICAIS DE ÁGUAS PLUVIAIS. AF_12/2014</t>
  </si>
  <si>
    <t>calha mecânica - fachada sul</t>
  </si>
  <si>
    <t>12.3.3</t>
  </si>
  <si>
    <t>JOELHO 90 GRAUS, PVC, SERIE R, ÁGUA PLUVIAL, DN 150 MM, JUNTA ELÁSTICA, FORNECIDO E INSTALADO EM CONDUTORES VERTICAIS DE ÁGUAS PLUVIAIS. AF_12/2014</t>
  </si>
  <si>
    <t>13.3.4</t>
  </si>
  <si>
    <t>TÊ, PVC, SERIE R, ÁGUA PLUVIAL, DN 150 X 150 MM, JUNTA ELÁSTICA, FORNECIDO E INSTALADO EM CONDUTORES VERTICAIS DE ÁGUAS PLUVIAIS. AF_12/2014</t>
  </si>
  <si>
    <t>13.3.5</t>
  </si>
  <si>
    <t>JOELHO 45 GRAUS PARA PÉ DE COLUNA, PVC, SERIE R, ÁGUA PLUVIAL, DN 100 MM, JUNTA ELÁSTICA, FORNECIDO E INSTALADO EM CONDUTORES VERTICAIS DE ÁGUAS PLUVIAIS. AF_12/2014</t>
  </si>
  <si>
    <t>calha de piso</t>
  </si>
  <si>
    <t>13.3.6</t>
  </si>
  <si>
    <t>JUNÇÃO SIMPLES, PVC, SERIE R, ÁGUA PLUVIAL, DN 150 X 150 MM, JUNTA ELÁSTICA, FORNECIDO E INSTALADO EM CONDUTORES VERTICAIS DE ÁGUAS PLUVIAIS. AF_12/2014</t>
  </si>
  <si>
    <t>13.3.7</t>
  </si>
  <si>
    <t>Calha em chapa de aço galvanizado nº 26, desenvolvimento 86 cm (fundo= 40cm, laterais=18 cm, bordas=5cm) ref. ORSE (8269)</t>
  </si>
  <si>
    <t>Bloco de Mecânica (fachada norte)</t>
  </si>
  <si>
    <t>Bloco de Mecânica (fachada sul)</t>
  </si>
  <si>
    <t>13.3.8</t>
  </si>
  <si>
    <t>CALHA EM CHAPA DE AÇO GALVANIZADO NÚMERO 24, DESENVOLVIMENTO DE 100 CM, INCLUSO TRANSPORTE VERTICAL. AF_07/2019</t>
  </si>
  <si>
    <t>SERVIÇOS COMPLEMENTARES</t>
  </si>
  <si>
    <t>14.1</t>
  </si>
  <si>
    <t>Cantoneira de aço "L" abas iguais - 1 1/2" x 1 1/2" x 1/8" (1,83 kg/m), fixada em calha de piso inclusive regularização de base (ref. ORSE 12020)</t>
  </si>
  <si>
    <t>Calha de piso Circulação 01</t>
  </si>
  <si>
    <t>14.2</t>
  </si>
  <si>
    <t>PEÇA RETANGULAR PRÉ-MOLDADA, VOLUME DE CONCRETO DE 10 A 30 LITROS, TAXA DE AÇO APROXIMADA DE 30KG/M³. AF_01/2018</t>
  </si>
  <si>
    <t>Placas 125x22x4</t>
  </si>
  <si>
    <t>placa 105x22x4</t>
  </si>
  <si>
    <t>placa 55x22x4</t>
  </si>
  <si>
    <t>14.3</t>
  </si>
  <si>
    <t>Tampa de inspeção em chapa metálica de 1/4", 22X22cm, com abertura para passagem de eletrodutos, exclusive fornecimento da chapa - ref. ORSE 11573</t>
  </si>
  <si>
    <t xml:space="preserve">QUANT. TOTAL </t>
  </si>
  <si>
    <t>14.4</t>
  </si>
  <si>
    <t>COMP. (m)</t>
  </si>
  <si>
    <t>TEMPO</t>
  </si>
  <si>
    <t>RECUPERAÇÃO ESTRUTURA METÁLICA</t>
  </si>
  <si>
    <t>14.5</t>
  </si>
  <si>
    <t>Escoramento em aço  para estruturas, com Torres LTT SH capacidade de carga 12t, ou similar, exceto transporte - revisão R1</t>
  </si>
  <si>
    <t>TEMPO (dias)</t>
  </si>
  <si>
    <t>TOTAL (M³XDIAS)</t>
  </si>
  <si>
    <t>escoramento estrutura metálica</t>
  </si>
  <si>
    <t>14.6</t>
  </si>
  <si>
    <t>CARGA MANUAL DE ENTULHO EM CAMINHAO BASCULANTE 6 M3</t>
  </si>
  <si>
    <t>ALVENARIA</t>
  </si>
  <si>
    <t>LAJES</t>
  </si>
  <si>
    <t>COBOGÓS</t>
  </si>
  <si>
    <t>FORRO</t>
  </si>
  <si>
    <t>PLACAS DIVISÓRIAS</t>
  </si>
  <si>
    <t>TELHAS</t>
  </si>
  <si>
    <t>REMOÇÃO DE BANCADA</t>
  </si>
  <si>
    <t>REVESTIMENTO CERÂMICO</t>
  </si>
  <si>
    <t>JANELAS</t>
  </si>
  <si>
    <t>PORTAS</t>
  </si>
  <si>
    <t>ARGAMASSAS</t>
  </si>
  <si>
    <t>EMPOLAMENTO 75%</t>
  </si>
  <si>
    <t>VOLUME TOTAL CONSIDERANDO O EMPOLAMENTO  (m3)</t>
  </si>
  <si>
    <t>14.7</t>
  </si>
  <si>
    <t>TRANSPORTE COM CAMINHÃO BASCULANTE DE 6 M³, EM VIA URBANA PAVIMENTADA, DMT ATÉ 30 KM (UNIDADE: M3XKM). AF_07/2020</t>
  </si>
  <si>
    <t>DISTÂNCIA (km)</t>
  </si>
  <si>
    <t>TRANSP. (m³xkm)</t>
  </si>
  <si>
    <t xml:space="preserve">TOTAL PREVISTO </t>
  </si>
  <si>
    <t>VOLUME TOTAL (m³xkm)</t>
  </si>
  <si>
    <t>TAXA PARA RECEBIMENTO DE RESÍDUOS DE CONSTRUÇÃO CIVIL - RCC (ENTULHO) NA USINA</t>
  </si>
  <si>
    <t>TOTAL PREVISTO</t>
  </si>
  <si>
    <t xml:space="preserve">ADMINISTRAÇÃO LOCAL </t>
  </si>
  <si>
    <t>ADMIISTRAÇÃO LOCAL</t>
  </si>
  <si>
    <t>TEMPO (MES)</t>
  </si>
  <si>
    <t>ADM. LOCAL</t>
  </si>
  <si>
    <t>TEMPO TOTAL (MÊS)</t>
  </si>
  <si>
    <t>PINTURA COM TINTA EM PO INDUSTRIALIZADA A BASE DE CAL, TRES DEMAOS</t>
  </si>
  <si>
    <t>laje de cobertura do abrigo do gás</t>
  </si>
  <si>
    <t>laje de cobertura do abrigo do compressor</t>
  </si>
  <si>
    <t>6.16</t>
  </si>
  <si>
    <t>ARREMATE PERFIL ALUMINIO ANODIZADO NATURAL (ref. SBC 120066)</t>
  </si>
  <si>
    <t xml:space="preserve">FACHADA SUL </t>
  </si>
  <si>
    <t>12.3.4</t>
  </si>
  <si>
    <t>12.3.5</t>
  </si>
  <si>
    <t>12.3.6</t>
  </si>
  <si>
    <t>12.3.7</t>
  </si>
  <si>
    <t>12.3.8</t>
  </si>
  <si>
    <t>INSTALAÇÕES ELÉTRICAS</t>
  </si>
  <si>
    <t>13.1</t>
  </si>
  <si>
    <t>13.1.1</t>
  </si>
  <si>
    <t>SUBTOTAL</t>
  </si>
  <si>
    <t>Bloco Mecânica</t>
  </si>
  <si>
    <t>Laboratório Motores</t>
  </si>
  <si>
    <t>Laboratório Fundição</t>
  </si>
  <si>
    <t>Laboratório Ensaio</t>
  </si>
  <si>
    <t>Banheiros</t>
  </si>
  <si>
    <t>Total</t>
  </si>
  <si>
    <t>13.1.2</t>
  </si>
  <si>
    <t>Instalação interna no bloco de mecânica</t>
  </si>
  <si>
    <t>13.1.3</t>
  </si>
  <si>
    <t>13.1.4</t>
  </si>
  <si>
    <t>Abrigo do compressor  área externa</t>
  </si>
  <si>
    <t>13.1.5</t>
  </si>
  <si>
    <t>13.1.6</t>
  </si>
  <si>
    <t>13.1.7</t>
  </si>
  <si>
    <t>13.1.8</t>
  </si>
  <si>
    <t>13.1.9</t>
  </si>
  <si>
    <t>13.1.10</t>
  </si>
  <si>
    <t>13.1.11</t>
  </si>
  <si>
    <t>Instalação interna</t>
  </si>
  <si>
    <t>13.1.12</t>
  </si>
  <si>
    <t>13.1.13</t>
  </si>
  <si>
    <t>13.1.14</t>
  </si>
  <si>
    <t>Abrigo do compressor e área externa</t>
  </si>
  <si>
    <t>13.1.15</t>
  </si>
  <si>
    <t>13.1.16</t>
  </si>
  <si>
    <t>13.1.17</t>
  </si>
  <si>
    <t>13.1.18</t>
  </si>
  <si>
    <t>13.1.19</t>
  </si>
  <si>
    <t>13.1.20</t>
  </si>
  <si>
    <t>13.1.21</t>
  </si>
  <si>
    <t>13.1.22</t>
  </si>
  <si>
    <t>13.1.23</t>
  </si>
  <si>
    <t>13.1.24</t>
  </si>
  <si>
    <t>Instalações do bloco de mecânica</t>
  </si>
  <si>
    <t>13.1.25</t>
  </si>
  <si>
    <t>13.1.26</t>
  </si>
  <si>
    <t>13.2</t>
  </si>
  <si>
    <t>13.2.1</t>
  </si>
  <si>
    <t>Banheiros9</t>
  </si>
  <si>
    <t>13.2.2</t>
  </si>
  <si>
    <t>13.2.3</t>
  </si>
  <si>
    <t>13.2.4</t>
  </si>
  <si>
    <t>13.2.5</t>
  </si>
  <si>
    <t>13.2.6</t>
  </si>
  <si>
    <t>13.2.7</t>
  </si>
  <si>
    <t>13.2.8</t>
  </si>
  <si>
    <t>13.2.9</t>
  </si>
  <si>
    <t>13.2.10</t>
  </si>
  <si>
    <t>13.3</t>
  </si>
  <si>
    <t>Alimentação prédio CEF</t>
  </si>
  <si>
    <t>13.3.1</t>
  </si>
  <si>
    <t>13.3.2</t>
  </si>
  <si>
    <t>13.3.3</t>
  </si>
  <si>
    <t>13.3.9</t>
  </si>
  <si>
    <t>13.4</t>
  </si>
  <si>
    <t>13.4.1</t>
  </si>
  <si>
    <t>Banheiros internos mecanica</t>
  </si>
  <si>
    <t>Banheiros acessíveis corredor</t>
  </si>
  <si>
    <t>13.4.2</t>
  </si>
  <si>
    <t>13.4.3</t>
  </si>
  <si>
    <t>INSTALAÇÕES NO BLOCO DE MECÂNICA</t>
  </si>
  <si>
    <t>LUMINARIA DE SOBREPOR COM ALETAS, REFLETOR PARABÓLICO DE ALTO BRILHO, PARA DUAS LÂMPADAS LED TUBULAR DE ATÉ 20W, 2 X 20W, FLUXO LUMINOSO &gt;= 1.850 LM CADA LÂMPADA, FP&gt;= 0,92, FIXADA COM 2 TIRANTES (INCLUSIVE LÂMPADAS LED), FORNECIMENTO E INSTALAÇÃO. (REF. 97585/SINAPI)</t>
  </si>
  <si>
    <t>PAR DE PONTOS INTERRUPTORES PARALELOS, INCLUSO CABO 2,5MM², ELETRODUTO PVC ROSCAVEL 3/4" COM CURVAS 90G, LUVAS E ABRAÇADEIRAS, CAIXA 4X2" E TERMINAIS DE COMPRESSÃO PARA CABO, FORNECIMENTO E INSTALAÇÃO. (REF.: 93138/SINAPI)</t>
  </si>
  <si>
    <t>PONTOS COM INTERRUPTORES PARALELOS E INTERMEDIÁRIO, INCLUSO CABO 2,5MM², ELETRODUTO PVC ROSCAVEL 3/4" COM CURVAS 90G, LUVAS E ABRAÇADEIRAS, CAIXA 4X2" E TERMINAIS DE COMPRESSÃO PARA CABO, FORNECIMENTO E INSTALAÇÃO. (REF.: 93138/SINAPI)</t>
  </si>
  <si>
    <t>LUMINARIA DE SOBREPOR COM ALETAS, REFLETOR PARABÓLICO DE ALTO BRILHO, PARA DUAS LÂMPADAS LED TUBULAR 2 X 10W, FLUXO LUMINOSO &gt;= 900 LM CADA LÂMPADA, FP&gt;= 0,92, FIXADA COM 2 TIRANTES (INCLUSIVE LÂMPADAS LED), FORNECIMENTO E INSTALAÇÃO.</t>
  </si>
  <si>
    <t>ELETRODUTO RÍGIDO ROSCÁVEL, PVC, DN 40 MM (1 1/4"), PARA CIRCUITOS TERMINAIS, INSTALADO EM PAREDE - FORNECIMENTO E INSTALAÇÃO. AF_12/2015</t>
  </si>
  <si>
    <t>RASGO EM ALVENARIA PARA ELETRODUTOS COM DIAMETROS MENORES OU IGUAIS A 40 MM. AF_05/2015</t>
  </si>
  <si>
    <t>CHUMBAMENTO LINEAR EM ALVENARIA PARA RAMAIS/DISTRIBUIÇÃO COM DIÂMETROS MENORES OU IGUAIS A 40 MM. AF_05/2015</t>
  </si>
  <si>
    <t>ELETROCALHA PERFURADA 50 X 50 X 3000 MM, INCLUSIVE SUPORTES, EMENDAS, TERMINAIS, TAMPAS E CURVAS, FORNECIMENTO E INSTALAÇÃO</t>
  </si>
  <si>
    <t>CABO DE COBRE FLEXÍVEL ISOLADO, 2,5 MM², ANTI-CHAMA 450/750 V, PARA CIRCUITOS TERMINAIS - FORNECIMENTO E INSTALAÇÃO. AF_12/2015</t>
  </si>
  <si>
    <t>CABO DE COBRE FLEXÍVEL ISOLADO, 4 MM², ANTI-CHAMA 450/750 V, PARA CIRCUITOS TERMINAIS - FORNECIMENTO E INSTALAÇÃO. AF_12/2015</t>
  </si>
  <si>
    <t>CABO DE COBRE FLEXÍVEL ISOLADO, 6 MM², ANTI-CHAMA 450/750 V, PARA CIRCUITOS TERMINAIS - FORNECIMENTO E INSTALAÇÃO. AF_12/2015</t>
  </si>
  <si>
    <t>QUADRO DE DISTRIBUICAO DE ENERGIA EM CHAPA METALICA, DE EMBUTIR, PARA 56 DISJUNTORES DIN TERMOMAGNETICOS MONOPOLARES, COM DISPOSITIVO PARA DISJUNTOR GERAL (ESPAÇO COMPATÍVEL), COM BARRAMENTO PRINCIPAL TRIFASICO DE 225A, BARRAMENTOS DE DERIVAÇÃO DE 50A, INCLUSO BARRAMENTOS DE NEUTRO E TERRA, FORNECIMENTO E INSTALACAO</t>
  </si>
  <si>
    <t>CABO DE COBRE FLEXÍVEL ISOLADO, 10 MM², ANTI-CHAMA 450/750 V, PARA CIRCUITOS TERMINAIS - FORNECIMENTO E INSTALAÇÃO. AF_12/2015</t>
  </si>
  <si>
    <t>DISJUNTOR MONOPOLAR TIPO DIN, CORRENTE NOMINAL DE 16A - FORNECIMENTO E INSTALAÇÃO. AF_10/2020</t>
  </si>
  <si>
    <t>DISJUNTOR MONOPOLAR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</si>
  <si>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</si>
  <si>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</si>
  <si>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</si>
  <si>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Disjuntor termomagnetico tripolar 63 A, padrão DIN (Europeu - linha branca), curva C</t>
  </si>
  <si>
    <t>CABO DE COBRE FLEXÍVEL ISOLADO, 16 MM², ANTI-CHAMA 450/750 V, PARA DISTRIBUIÇÃO - FORNECIMENTO E INSTALAÇÃO. AF_12/2015</t>
  </si>
  <si>
    <t>QUEBRA EM ALVENARIA PARA INSTALAÇÃO DE CAIXA DE TOMADA (4X4 OU 4X2). AF_05/2015</t>
  </si>
  <si>
    <t>CAIXA RETANGULAR 4" X 2" ALTA (2,00 M DO PISO), PVC, INSTALADA EM PAREDE - FORNECIMENTO E INSTALAÇÃO. AF_12/2015</t>
  </si>
  <si>
    <t>QUADRO DE DISTRIBUICAO DE ENERGIA EM CHAPA METALICA, DE EMBUTIR, PARA 24 DISJUNTORES DIN TERMOMAGNETICOS MONOPOLARES, COM DISPOSITIVO PARA DISJUNTOR GERAL (ESPAÇO COMPATÍVEL), COM BARRAMENTO PRINCIPAL TRIFASICO DE 100A, BARRAMENTOS DE DERIVAÇÃO DE 40A, INCLUSO BARRAMENTOS DE NEUTRO E TERRA (CEMAR OU SIMILAR), FORNECIMENTO E INSTALAÇÂO. (REF. 74131/005/SINAPI)</t>
  </si>
  <si>
    <t>Remoção de quadro elétrico de embutir ou sobrepor</t>
  </si>
  <si>
    <t>PONTO INTERRUPTOR SIMPLES - 1 TECLA EMBUTIDOS, CABO 2,5MM2 COM TERMINAL DE COMPRESSÃO, ELETRODUTO PVC ROSCAVEL 3/4" E ACESSÓRIOS DE FIXAÇÃO E CONEXÃO, CURVA 90G E CAIXA 4X2" COM PLACA, FORNECIMENTO E INSTALAÇÃO. (REF.: 3275/ORSE)</t>
  </si>
  <si>
    <t>PONTO DE LUZ EM TETO OU PAREDE, COM ELETRODUTOS PVC RÍGIDO EMBUTIDO 3/4 E ACESSÓRIOS DE FIXAÇÃO E CONEXÃO, CAIXA OCTOGONAL 4X4" E CABO 2,5MM2 COM TERMINAIS DE COMPRESSÃO, FORNECIMENTO E INSTALAÇÃO. (REF.: 91959/SINAPI)</t>
  </si>
  <si>
    <t>PONTO DE LUZ DE SOBREPOR EM TETO OU PAREDE, COM ELETRODUTOS PVC RÍGIDO ROSCÁVEL SOBREPOR 3/4" E ACESSÓRIOS DE FIXAÇÃO E CONEXÃO, CABO 2,5MM2, CAIXA DE SOBREPOR TIPO CONDULETE COM CONEXÕES E TAMPA, FORNECIMENTO E INSTALAÇÃO. (REF.: 93128/SINAPI).</t>
  </si>
  <si>
    <t>PONTO INTERRUPTOR SIMPLES - 1 TECLA, CABO 2,5MM2 COM ELETRODUTO PVC ROSCAVEL 3/4" SOBREPOR E ABRAÇADEIRAS, CURVA 90G E CAIXA DE SOBREPOR TIPO CONDULETE COM CONEXÕES E TAMPA, FORNECIMENTO E INSTALAÇÃO. (REF.: 3276/ORSE)</t>
  </si>
  <si>
    <t>PONTO TOMADA BIPOLAR 2P + T 10A/250V, CABO 2,5MM2 COM TERMINAL DE COMPRESSÃO, COM ELETRODUTO PVC ROSCAVEL 3/4" E ACESSÓRIOS DE CONEXÃO E FIXAÇÃO, CURVA 90G E CAIXA 4X2" COM PLACA, FORNECIMENTO E INSTALAÇÃO. (REF.: 93141/SINAPI).</t>
  </si>
  <si>
    <t>CABO DE COBRE FLEXÍVEL ISOLADO, 10 MM², ANTI-CHAMA 0,6/1,0 KV, PARA DISTRIBUIÇÃO - FORNECIMENTO E INSTALAÇÃO. AF_12/2015</t>
  </si>
  <si>
    <t>DISJUNTOR TRIPOLAR TIPO DIN, CORRENTE NOMINAL DE 20A - FORNECIMENTO E INSTALAÇÃO. AF_10/2020</t>
  </si>
  <si>
    <t>DISJUNTOR MONOPOLAR TIPO DIN, CORRENTE NOMINAL DE 10A - FORNECIMENTO E INSTALAÇÃO. AF_10/2020</t>
  </si>
  <si>
    <t>QUADRO DE DISTRIBUIÇÃO DE ENERGIA EM CHAPA DE AÇO GALVANIZADO, DE SOBREPOR, COM BARRAMENTO TRIFÁSICO, PARA 18 DISJUNTORES DIN 100A - FORNECIMENTO E INSTALAÇÃO. AF_10/2020</t>
  </si>
  <si>
    <t>ELETRODUTO RÍGIDO ROSCÁVEL, PVC, DN 60 MM (2") - FORNECIMENTO E INSTALAÇÃO. AF_12/2015</t>
  </si>
  <si>
    <t>LUVA PARA ELETRODUTO, PVC, ROSCÁVEL, DN 60 MM (2") - FORNECIMENTO E INSTALAÇÃO. AF_12/2015</t>
  </si>
  <si>
    <t>CAIXA ENTERRADA ELÉTRICA RETANGULAR, EM CONCRETO PRÉ-MOLDADO, FUNDO COM BRITA, DIMENSÕES INTERNAS: 0,4X0,4X0,4 M. AF_12/2020</t>
  </si>
  <si>
    <t>CAIXA DE PASSAGEM ENTERRADA ELÉTRICA RETANGULAR, EM ALVENARIA COM TIJOLOS CERÂMICOS MACIÇOS, TAMPA DE CONCRETO 5cm DE ESPESSURA, FUNDO COM 10cm de BRITA, DIMENSÕES INTERNAS: 0,6X0,6X0,9m (LARG x COMP x PROFUNDIDADE) CONFORME DETALHE EM PROJETO. (REF.: 97888/SINAPI)</t>
  </si>
  <si>
    <t>CABO DE COBRE FLEXÍVEL ISOLADO, 50 MM², ANTI-CHAMA 0,6/1,0 KV, PARA DISTRIBUIÇÃO - FORNECIMENTO E INSTALAÇÃO. AF_12/2015</t>
  </si>
  <si>
    <t>CABO DE COBRE FLEXÍVEL ISOLADO, 25 MM², ANTI-CHAMA 0,6/1,0 KV, PARA DISTRIBUIÇÃO - FORNECIMENTO E INSTALAÇÃO. AF_12/2015</t>
  </si>
  <si>
    <t>HASTE DE ATERRAMENTO 5/8 PARA SPDA - FORNECIMENTO E INSTALAÇÃO. AF_12/2017</t>
  </si>
  <si>
    <t>CABO DE COBRE NU 50MM2 - FORNECIMENTO E INSTALACAO</t>
  </si>
  <si>
    <t>Terminal de compressão para cabo de 50 mm2 - fornecimento e instalação</t>
  </si>
  <si>
    <t>Terminal de compressão para cabo de 25 mm2 - fornecimento e instalação</t>
  </si>
  <si>
    <t>ELETRODUTO RÍGIDO ROSCÁVEL, PVC, DN 85 MM (3") - FORNECIMENTO E INSTALAÇÃO. AF_12/2015</t>
  </si>
  <si>
    <t>LUVA PARA ELETRODUTO, PVC, ROSCÁVEL, DN 85 MM (3") - FORNECIMENTO E INSTALAÇÃO. AF_12/2015</t>
  </si>
  <si>
    <t>LUMINÁRIA TIPO PLAFON, DE SOBREPOR, COM 1 LÂMPADA LED DE 12/13 W, SEM REATOR - FORNECIMENTO E INSTALAÇÃO. AF_02/2020</t>
  </si>
  <si>
    <t>SENSOR DE PRESENÇA SEM FOTOCÉLULA, FIXAÇÃO EM TETO - FORNECIMENTO E INSTALAÇÃO. AF_02/2020</t>
  </si>
  <si>
    <t>QUADRO DE DISTRIBUICAO DE ENERGIA EM PVC DE EMBUTIR, COM PORTA, PARA 8 DISJUNTORES DIN TERMOMAGNETICOS MONOPOLARES, SEM DISPOSITIVO PARA CHAVE GERAL, FORNECIMENTO E INSTALACAO</t>
  </si>
  <si>
    <t>PASSAGEM TUBULAÇÃO DE GÁS</t>
  </si>
  <si>
    <t xml:space="preserve">bloco de automação - Fachada sul </t>
  </si>
  <si>
    <t>JANELA FIXA DE ALUMÍNIO PARA VIDRO, COM VIDRO, BATENTE E FERRAGENS. EXCLUSIVE ACABAMENTO, ALIZAR E CONTRAMARCO. FORNECIMENTO E INSTALAÇÃO. AF_12/2019</t>
  </si>
  <si>
    <t>CONTRAMARCO DE ALUMÍNIO, FIXAÇÃO COM ARGAMASSA - FORNECIMENTO E INSTALAÇÃO. AF_12/2019</t>
  </si>
  <si>
    <t xml:space="preserve">JANELA WCS ACESSÍVEL </t>
  </si>
  <si>
    <t>8.21</t>
  </si>
  <si>
    <t>CONTRAVERGA PRÉ-MOLDADA PARA JANELAS VÃOS DE ATÉ 1,5 M DE COMPRIMENTO. AF_03/2016</t>
  </si>
  <si>
    <t>JANELAS WCS acessíveis</t>
  </si>
  <si>
    <t>Revestimento cerâmico para parede, 10 x 10 cm, Elizabeth, linha lux musgo , aplicado com argamassa industrializada ac-ii, rejunte epoxi, exclusive regularização de base ou emboço ou equivalente técnico - ref  ORSE 7172</t>
  </si>
  <si>
    <t>Revestimento cerâmico para parede, 10 x 10 cm, Elizabeth, linha cristal branco, aplicado com argamassa industrializada ac-ii, rejunte epoxi, exclusive regularização de base ou emboço ou equivalente técnico - ref  ORSE 7172</t>
  </si>
  <si>
    <t>Portão externa do  abrigo dos gases</t>
  </si>
  <si>
    <t>c</t>
  </si>
  <si>
    <t>Andaime metálico fachadeiro - locação mensal , montagem e desmontagem</t>
  </si>
  <si>
    <t>tampas de inspeção calhas</t>
  </si>
  <si>
    <t>BACIA SANITÁRIA COM CAIXA ACOPLADA PARA PCD, FORNECIMENTO E INSTALAÇÃO</t>
  </si>
  <si>
    <t>VASO SANITÁRIO SIFONADO COM CAIXA ACOPLADA LOUÇA BRANCA - FORNECIMENTO E INSTALAÇÃO. AF_01/2020</t>
  </si>
  <si>
    <t>Estrututura metálica do bloco de automação (30%)</t>
  </si>
  <si>
    <t>Estrutura metálica Bloco de Automação (50%)</t>
  </si>
  <si>
    <t>Estrutura metálica do bloco de automação (50%)</t>
  </si>
  <si>
    <t xml:space="preserve">paredes abrigos </t>
  </si>
  <si>
    <t>CIRULAÇÃO 02</t>
  </si>
  <si>
    <t>Ducha higiênica com registro, linha aspen, ref. 1984 C35 da DECA ou similar</t>
  </si>
  <si>
    <t>CONFORME PROJETO HIDROSSANITÁRIO</t>
  </si>
  <si>
    <t>REGISTRO DE GAVETA BRUTO, LATÃO, ROSCÁVEL, 3/4", COM ACABAMENTO E CANOPLA CROMADOS. FORNECIDO E INSTALADO EM RAMAL DE ÁGUA. AF_12/2014</t>
  </si>
  <si>
    <t>11.18</t>
  </si>
  <si>
    <t>11.19</t>
  </si>
  <si>
    <t>11.20</t>
  </si>
  <si>
    <t>ENGATE FLEXÍVEL EM PLÁSTICO BRANCO, 1/2 X 30CM - FORNECIMENTO E INSTALAÇÃO. AF_01/2020</t>
  </si>
  <si>
    <t>11.21</t>
  </si>
  <si>
    <t>ENGATE FLEXÍVEL EM INOX, 1/2  X 30CM - FORNECIMENTO E INSTALAÇÃO. AF_01/2020</t>
  </si>
  <si>
    <t>Joelho 90° pvc rígido soldável e c/rosca, diam = 25mm x 1/2"</t>
  </si>
  <si>
    <t>ADAPTADOR PVC SOLDAVEL COM FLANGES E ANEL PARA CAIXA D</t>
  </si>
  <si>
    <t>ADAPTADOR CURTO COM BOLSA E ROSCA PARA REGISTRO, PVC, SOLDÁVEL, DN 25MM X 3/4, INSTALADO EM RAMAL OU SUB-RAMAL DE ÁGUA - FORNECIMENTO E INSTALAÇÃO. AF_12/2014</t>
  </si>
  <si>
    <t>CURVA 90 GRAUS, PVC, SOLDÁVEL, DN 25MM, INSTALADO EM RAMAL OU SUB-RAMAL DE ÁGUA - FORNECIMENTO E INSTALAÇÃO. AF_12/2014</t>
  </si>
  <si>
    <t>CURVA 90 GRAUS, PVC, SOLDÁVEL, DN 32MM, INSTALADO EM RAMAL OU SUB-RAMAL DE ÁGUA - FORNECIMENTO E INSTALAÇÃO. AF_12/2014</t>
  </si>
  <si>
    <t>JOELHO 90 GRAUS, PVC, SOLDÁVEL, DN 25MM, INSTALADO EM RAMAL OU SUB-RAMAL DE ÁGUA - FORNECIMENTO E INSTALAÇÃO. AF_12/2014</t>
  </si>
  <si>
    <t>Joelho de redução 90º de pvc rígido soldável, marrom  diâm = 32 x 25mm</t>
  </si>
  <si>
    <t>TE, PVC, SOLDÁVEL, DN 25MM, INSTALADO EM RAMAL OU SUB-RAMAL DE ÁGUA - FORNECIMENTO E INSTALAÇÃO. AF_12/2014</t>
  </si>
  <si>
    <t>TE, PVC, SOLDÁVEL, DN 32MM, INSTALADO EM RAMAL OU SUB-RAMAL DE ÁGUA - FORNECIMENTO E INSTALAÇÃO. AF_12/2014</t>
  </si>
  <si>
    <t>TÊ DE REDUÇÃO, PVC, SOLDÁVEL, DN 32MM X 25MM, INSTALADO EM RAMAL OU SUB-RAMAL DE ÁGUA - FORNECIMENTO E INSTALAÇÃO. AF_12/2014</t>
  </si>
  <si>
    <t>12.1.1</t>
  </si>
  <si>
    <t>12.1.2</t>
  </si>
  <si>
    <t>12.1.3</t>
  </si>
  <si>
    <t>12.1.4</t>
  </si>
  <si>
    <t>12.1.5</t>
  </si>
  <si>
    <t>12.1.6</t>
  </si>
  <si>
    <t>12.1.7</t>
  </si>
  <si>
    <t>12.1.8</t>
  </si>
  <si>
    <t>12.1.9</t>
  </si>
  <si>
    <t>12.1.10</t>
  </si>
  <si>
    <t>12.1.11</t>
  </si>
  <si>
    <t>12.1.12</t>
  </si>
  <si>
    <t>12.1.13</t>
  </si>
  <si>
    <t>12.1.14</t>
  </si>
  <si>
    <t>12.1.15</t>
  </si>
  <si>
    <t>TUBO, PVC, SOLDÁVEL, DN 25MM, INSTALADO EM RAMAL OU SUB-RAMAL DE ÁGUA - FORNECIMENTO E INSTALAÇÃO. AF_12/2014</t>
  </si>
  <si>
    <t>TUBO, PVC, SOLDÁVEL, DN 32MM, INSTALADO EM RAMAL OU SUB-RAMAL DE ÁGUA - FORNECIMENTO E INSTALAÇÃO. AF_12/2014</t>
  </si>
  <si>
    <t>JOELHO 90 GRAUS COM BUCHA DE LATÃO, PVC, SOLDÁVEL, DN 25MM, X 1/2 INSTALADO EM RAMAL OU SUB-RAMAL DE ÁGUA - FORNECIMENTO E INSTALAÇÃO. AF_12/2014</t>
  </si>
  <si>
    <t>RASGO EM ALVENARIA PARA RAMAIS/ DISTRIBUIÇÃO COM DIAMETROS MENORES OU IGUAIS A 40 MM. AF_05/2015</t>
  </si>
  <si>
    <t>12.2.1</t>
  </si>
  <si>
    <t>12.2.2</t>
  </si>
  <si>
    <t>12.2.3</t>
  </si>
  <si>
    <t>12.2.4</t>
  </si>
  <si>
    <t>12.2.5</t>
  </si>
  <si>
    <t>12.2.6</t>
  </si>
  <si>
    <t>12.2.7</t>
  </si>
  <si>
    <t>12.2.8</t>
  </si>
  <si>
    <t>12.2.9</t>
  </si>
  <si>
    <t>12.2.10</t>
  </si>
  <si>
    <t>12.2.11</t>
  </si>
  <si>
    <t>12.2.12</t>
  </si>
  <si>
    <t>12.2.13</t>
  </si>
  <si>
    <t>12.2.14</t>
  </si>
  <si>
    <t>12.2.15</t>
  </si>
  <si>
    <t>12.2.16</t>
  </si>
  <si>
    <t>12.2.17</t>
  </si>
  <si>
    <t>12.2.18</t>
  </si>
  <si>
    <t>12.2.19</t>
  </si>
  <si>
    <t>12.2.20</t>
  </si>
  <si>
    <t>12.2.21</t>
  </si>
  <si>
    <t>12.2.22</t>
  </si>
  <si>
    <t>12.2.23</t>
  </si>
  <si>
    <t>12.2.24</t>
  </si>
  <si>
    <t>12.2.25</t>
  </si>
  <si>
    <t>12.2.26</t>
  </si>
  <si>
    <t>12.2.27</t>
  </si>
  <si>
    <t>12.2.28</t>
  </si>
  <si>
    <t>12.2.29</t>
  </si>
  <si>
    <t>12.2.30</t>
  </si>
  <si>
    <t>12.2.31</t>
  </si>
  <si>
    <t>12.2.32</t>
  </si>
  <si>
    <t>12.2.33</t>
  </si>
  <si>
    <t>12.2.34</t>
  </si>
  <si>
    <t>12.2.35</t>
  </si>
  <si>
    <t>12.2.36</t>
  </si>
  <si>
    <t>12.2.37</t>
  </si>
  <si>
    <t>12.2.38</t>
  </si>
  <si>
    <t>12.2.39</t>
  </si>
  <si>
    <t>12.2.40</t>
  </si>
  <si>
    <t>12.2.41</t>
  </si>
  <si>
    <t>12.2.42</t>
  </si>
  <si>
    <t>12.2.43</t>
  </si>
  <si>
    <t>12.2.44</t>
  </si>
  <si>
    <t>12.2.45</t>
  </si>
  <si>
    <t>12.2.46</t>
  </si>
  <si>
    <t>CAIXA SIFONADA, PVC, DN 100 X 100 X 50 MM, JUNTA ELÁSTICA, FORNECIDA E INSTALADA EM RAMAL DE DESCARGA OU EM RAMAL DE ESGOTO SANITÁRIO. AF_12/2014</t>
  </si>
  <si>
    <t>Caixa sifonada em pvc, 150 x 150 x 50 mm, com tampa cega, acabamento branco, Akros ou similar</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</si>
  <si>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</si>
  <si>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</si>
  <si>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SIFÃO DO TIPO GARRAFA/COPO EM PVC 1 X 1.1/2 - FORNECIMENTO E INSTALAÇÃO. (ref. SINAPI 86882)</t>
  </si>
  <si>
    <t>VÁLVULA EM PLÁSTICO 1 PARA PIA, TANQUE OU LAVATÓRIO, COM OU SEM LADRÃO - FORNECIMENTO E INSTALAÇÃO. AF_01/2020</t>
  </si>
  <si>
    <t>BUCHA DE REDUÇÃO LONGA, PVC, DN 50 X 40 MM, JUNTA ELÁSTICA, FORNECIDA E INSTALADA EM RAMAL DE DESCARGA OU EM RAMAL DE ESGOTO SANITÁRIO. (ref. SINAPI 89546)</t>
  </si>
  <si>
    <t>Curva 45° curta em pvc rígido c/ anéis, diâm = 100mm</t>
  </si>
  <si>
    <t>CURVA CURTA 45 GRAUS, PVC, SERIE NORMAL, ESGOTO PREDIAL, DN 75 MM, JUNTA ELÁSTICA, FORNECIDO E INSTALADO EM RAMAL DE DESCARGA OU RAMAL DE ESGOTO SANITÁRIO. (ref. SINAPI 89742)</t>
  </si>
  <si>
    <t>CURVA LONGA 45 GRAUS, PVC, SERIE NORMAL, ESGOTO PREDIAL, DN 50 MM, JUNTA ELÁSTICA, FORNECIDO E INSTALADO EM RAMAL DE DESCARGA OU RAMAL DE ESGOTO SANITÁRIO. (ref. SINAPI 89735)</t>
  </si>
  <si>
    <t>CURVA CURTA 90 GRAUS, PVC, SERIE NORMAL, ESGOTO PREDIAL, DN 100 MM, JUNTA ELÁSTICA, FORNECIDO E INSTALADO EM RAMAL DE DESCARGA OU RAMAL DE ESGOTO SANITÁRIO. AF_12/2014</t>
  </si>
  <si>
    <t>CURVA CURTA 90 GRAUS, PVC, SERIE NORMAL, ESGOTO PREDIAL, DN 40 MM, JUNTA SOLDÁVEL, FORNECIDO E INSTALADO EM RAMAL DE DESCARGA OU RAMAL DE ESGOTO SANITÁRIO. AF_12/2014</t>
  </si>
  <si>
    <t>JOELHO 45 GRAUS, PVC, SERIE NORMAL, ESGOTO PREDIAL, DN 50 MM, JUNTA ELÁSTICA, FORNECIDO E INSTALADO EM PRUMADA DE ESGOTO SANITÁRIO OU VENTILAÇÃO. AF_12/2014</t>
  </si>
  <si>
    <t>JOELHO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</si>
  <si>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</si>
  <si>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de 90° em pvc rígido c/ anéis, para esgoto secundário, diâm = 40mm</t>
  </si>
  <si>
    <t>JUNÇÃO INVERTIDA, PVC, SERIE NORMAL, ESGOTO PREDIAL, DN 100 X 50 MM, JUNTA ELÁSTICA, FORNECIDO E INSTALADO EM RAMAL DE DESCARGA OU RAMAL DE ESGOTO SANITÁRIO.</t>
  </si>
  <si>
    <t>JUNÇÃO SIMPLES, PVC, SERIE NORMAL, ESGOTO PREDIAL, DN 100 X 100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</si>
  <si>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</si>
  <si>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TUBO PVC, SERIE NORMAL, ESGOTO PREDIAL, DN 100 MM, FORNECIDO E INSTALADO EM RAMAL DE DESCARGA OU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</si>
  <si>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</si>
  <si>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</si>
  <si>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</si>
  <si>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TE, PVC, SERIE NORMAL, ESGOTO PREDIAL, DN 100 X 100 MM, JUNTA ELÁSTICA, FORNECIDO E INSTALADO EM RAMAL DE DESCARGA OU RAMAL DE ESGOTO SANITÁRIO. AF_12/2014</t>
  </si>
  <si>
    <t>TE, PVC, SERIE NORMAL, ESGOTO PREDIAL, DN 100 X 50 MM, JUNTA ELÁSTICA, FORNECIDO E INSTALADO EM RAMAL DE DESCARGA OU RAMAL DE ESGOTO SANITÁRIO.  (REF.  SINAPI 89796)</t>
  </si>
  <si>
    <t>TE, PVC, SERIE NORMAL, ESGOTO PREDIAL, DN 100 X 75 MM, JUNTA ELÁSTICA, FORNECIDO E INSTALADO EM RAMAL DE DESCARGA OU RAMAL DE ESGOTO SANITÁRIO.  (REF.  SINAPI 89796)</t>
  </si>
  <si>
    <t>TE, PVC, SERIE NORMAL, ESGOTO PREDIAL, DN 50 X 50 MM, JUNTA ELÁSTICA, FORNECIDO E INSTALADO EM RAMAL DE DESCARGA OU RAMAL DE ESGOTO SANITÁRIO. AF_12/2014</t>
  </si>
  <si>
    <t>CURVA CURTA 45 GRAUS, PVC, SERIE NORMAL, ESGOTO PREDIAL, DN 75 MM, JUNTA ELÁSTICA, FORNECIDO E INSTALADO EM PRUMADA DE ESGOTO SANITÁRIO OU VENTILAÇÃO. (REF. SINAPI 89811)</t>
  </si>
  <si>
    <t>CURVA CURTA 90 GRAUS, PVC, SERIE NORMAL, ESGOTO PREDIAL, DN 100 MM, JUNTA ELÁSTICA, FORNECIDO E INSTALADO EM PRUMADA DE ESGOTO SANITÁRIO OU VENTILAÇÃO. AF_12/2014</t>
  </si>
  <si>
    <t>JOELHO 45 GRAUS, PVC, SERIE NORMAL, ESGOTO PREDIAL, DN 75 MM, JUNTA ELÁSTICA, FORNECIDO E INSTALADO EM PRUMADA DE ESGOTO SANITÁRIO OU VENTILAÇÃO. AF_12/2014</t>
  </si>
  <si>
    <t>JOELHO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</si>
  <si>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</si>
  <si>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Terminal de ventilação em pvc rígido c/ anéis, para esgoto primário, diâm = 50mm (REF. ORSE 1666)</t>
  </si>
  <si>
    <t>Terminal de ventilação em pvc rígido c/ anéis, para esgoto primário, diâm = 75mm (REF. ORSE 7594)</t>
  </si>
  <si>
    <t>TUBO PVC, SERIE NORMAL, ESGOTO PREDIAL, DN 50 MM, FORNECIDO E INSTALADO EM PRUMADA DE ESGOTO SANITÁRIO OU VENTILAÇÃO. AF_12/2014</t>
  </si>
  <si>
    <t>TUBO PVC, SERIE NORMAL, ESGOTO PREDIAL, DN 75 MM, FORNECIDO E INSTALADO EM PRUMADA DE ESGOTO SANITÁRIO OU VENTILAÇÃO. AF_12/2014</t>
  </si>
  <si>
    <t>TE, PVC, SERIE NORMAL, ESGOTO PREDIAL, DN 50 X 50 MM, JUNTA ELÁSTICA, FORNECIDO E INSTALADO EM PRUMADA DE ESGOTO SANITÁRIO OU VENTILAÇÃO. AF_12/2014</t>
  </si>
  <si>
    <t>TE, PVC, SERIE NORMAL, ESGOTO PREDIAL, DN 75 X 75 MM, JUNTA ELÁSTICA, FORNECIDO E INSTALADO EM PRUMADA DE ESGOTO SANITÁRIO OU VENTILAÇÃO. AF_12/2014</t>
  </si>
  <si>
    <t>TE, PVC, SERIE NORMAL, ESGOTO PREDIAL, DN 75 X 50 MM, JUNTA ELÁSTICA, FORNECIDO E INSTALADO EM PRUMADA DE ESGOTO SANITÁRIO OU VENTILAÇÃO. (REF. SINAPI 89829)</t>
  </si>
  <si>
    <t>RASGO EM CONTRAPISO PARA RAMAIS/ DISTRIBUIÇÃO COM DIÂMETROS MAIORES QUE 75 MM. AF_05/2015</t>
  </si>
  <si>
    <t>RASGO EM CONTRAPISO PARA RAMAIS/ DISTRIBUIÇÃO COM DIÂMETROS MAIORES QUE 40 MM E MENORES OU IGUAIS A 75 MM. AF_05/2015</t>
  </si>
  <si>
    <t>RASGO EM CONTRAPISO PARA RAMAIS/ DISTRIBUIÇÃO COM DIÂMETROS MENORES OU IGUAIS A 40 MM. AF_05/2015</t>
  </si>
  <si>
    <t>CHUMBAMENTO LINEAR EM CONTRAPISO PARA RAMAIS/DISTRIBUIÇÃO COM DIÂMETROS MAIORES QUE 75 MM. AF_05/2015</t>
  </si>
  <si>
    <t>CHUMBAMENTO LINEAR EM CONTRAPISO PARA RAMAIS/DISTRIBUIÇÃO COM DIÂMETROS MAIORES QUE 40 MM E MENORES OU IGUAIS A 75 MM. AF_05/2015</t>
  </si>
  <si>
    <t>CHUMBAMENTO LINEAR EM CONTRAPISO PARA RAMAIS/DISTRIBUIÇÃO COM DIÂMETROS MENORES OU IGUAIS A 40 MM. AF_05/2015</t>
  </si>
  <si>
    <t>Calha com grelha de piso normal DN 200 em PVC Tigre ou similar - ref ORSE 4957</t>
  </si>
  <si>
    <t>ENTRADA FACHADA SUL</t>
  </si>
  <si>
    <t>15.1</t>
  </si>
  <si>
    <t>15.2</t>
  </si>
  <si>
    <t>15.3</t>
  </si>
  <si>
    <t>15..4</t>
  </si>
  <si>
    <t>15.5</t>
  </si>
  <si>
    <t>15.6</t>
  </si>
  <si>
    <t>15.7</t>
  </si>
  <si>
    <t>15.8</t>
  </si>
  <si>
    <t xml:space="preserve">INSTALAÇÕES DE AR COMPRIMIDO </t>
  </si>
  <si>
    <t>TUBO DE AÇO PRETO SEM COSTURA, CLASSE MÉDIA, CONEXÃO SOLDADA, DN 25 (1"), INSTALADO EM RAMAIS  E SUB-RAMAIS DE GÁS - FORNECIMENTO E INSTALAÇÃO. AF_10/2020</t>
  </si>
  <si>
    <t>TUBO DE AÇO PRETO SEM COSTURA, CLASSE MÉDIA, CONEXÃO SOLDADA, DN 15 (1/2"), INSTALADO EM RAMAIS E SUB-RAMAIS DE GÁS - FORNECIMENTO E INSTALAÇÃO. AF_10/2020</t>
  </si>
  <si>
    <t xml:space="preserve">CONFORME PROJETO ESPECÍFICO </t>
  </si>
  <si>
    <t>UNIÃO, EM FERRO GALVANIZADO, CONEXÃO ROSQUEADA, DN 25 (1"), INSTALADO EM RAMAIS E SUB-RAMAIS DE GÁS - FORNECIMENTO E INSTALAÇÃO. AF_10/2020</t>
  </si>
  <si>
    <t>UNIÃO,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</si>
  <si>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</si>
  <si>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90 GRAUS, EM FERRO GALVANIZADO, CONEXÃO ROSQUEADA, DN 25 (1"), INSTALADO EM RAMAIS E SUB-RAMAIS DE GÁS - FORNECIMENTO E INSTALAÇÃO. AF_10/2020</t>
  </si>
  <si>
    <t>15.9</t>
  </si>
  <si>
    <t>FURO EM ALVENARIA PARA DIÂMETROS MAIORES QUE 75 MM. AF_05/2015</t>
  </si>
  <si>
    <t>PASSAGEM ELETRODUTO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</si>
</sst>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
  </numFmts>
  <fonts count="18" x14ac:knownFonts="1">
    <font>
      <sz val="10"/>
      <color rgb="FF000000"/>
      <name val="Arial"/>
      <family val="2"/>
    </font>
    <font>
      <sz val="10"/>
      <color rgb="FF000000"/>
      <name val="Arial"/>
      <family val="2"/>
    </font>
    <font>
      <b/>
      <sz val="10"/>
      <color rgb="FF000000"/>
      <name val="Arial"/>
      <family val="2"/>
    </font>
    <font>
      <sz val="10"/>
      <name val="Arial"/>
      <family val="2"/>
    </font>
    <font>
      <sz val="10"/>
      <color theme="1"/>
      <name val="Arial"/>
      <family val="2"/>
    </font>
    <font>
      <sz val="11"/>
      <color theme="1"/>
      <name val="Calibri"/>
      <family val="2"/>
    </font>
    <font>
      <b/>
      <sz val="10"/>
      <color theme="1"/>
      <name val="Arial"/>
      <family val="2"/>
    </font>
    <font>
      <sz val="10"/>
      <color theme="1"/>
      <name val="Calibri"/>
      <family val="2"/>
    </font>
    <font>
      <b/>
      <sz val="10"/>
      <color theme="1"/>
      <name val="Calibri"/>
      <family val="2"/>
    </font>
    <font>
      <b/>
      <sz val="11"/>
      <color theme="1"/>
      <name val="Calibri"/>
    </font>
    <font>
      <b/>
      <sz val="11"/>
      <color rgb="FF000000"/>
      <name val="Calibri"/>
    </font>
    <font>
      <sz val="11"/>
      <name val="Arial"/>
    </font>
    <font>
      <sz val="11"/>
      <color theme="1"/>
      <name val="Calibri"/>
    </font>
    <font>
      <sz val="10"/>
      <color theme="1"/>
      <name val="Arial"/>
    </font>
    <font>
      <sz val="11"/>
      <color theme="1"/>
      <name val="Arial"/>
    </font>
    <font>
      <sz val="10"/>
      <name val="Arial"/>
    </font>
    <font>
      <sz val="11"/>
      <color rgb="FF000000"/>
      <name val="Arial"/>
    </font>
    <font>
      <b/>
      <sz val="11"/>
      <name val="Arial"/>
    </font>
  </fonts>
  <fills count="10">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rgb="FF00B0F0"/>
        <bgColor rgb="FF00B0F0"/>
      </patternFill>
    </fill>
    <fill>
      <patternFill patternType="solid">
        <fgColor rgb="FFF2F2F2"/>
        <bgColor rgb="FFF2F2F2"/>
      </patternFill>
    </fill>
    <fill>
      <patternFill patternType="solid">
        <fgColor rgb="FFBFBFBF"/>
        <bgColor rgb="FFBFBFBF"/>
      </patternFill>
    </fill>
    <fill>
      <patternFill patternType="solid">
        <fgColor rgb="FFFFFF00"/>
        <bgColor rgb="FF00B0F0"/>
      </patternFill>
    </fill>
    <fill>
      <patternFill patternType="solid">
        <fgColor rgb="FFFFFF00"/>
        <bgColor theme="0"/>
      </patternFill>
    </fill>
    <fill>
      <patternFill patternType="solid">
        <fgColor rgb="FFFFFF00"/>
        <bgColor indexed="64"/>
      </patternFill>
    </fill>
  </fills>
  <borders count="42">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top/>
      <bottom style="thin">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right style="medium">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thick">
        <color rgb="FF000000"/>
      </bottom>
      <diagonal/>
    </border>
    <border>
      <left style="medium">
        <color rgb="FFCCCCCC"/>
      </left>
      <right style="thick">
        <color rgb="FF000000"/>
      </right>
      <top style="medium">
        <color rgb="FFCCCCCC"/>
      </top>
      <bottom style="medium">
        <color rgb="FFCCCCCC"/>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right style="thin">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3">
    <xf numFmtId="0" fontId="0" fillId="0" borderId="0" xfId="0"/>
    <xf numFmtId="2" fontId="4" fillId="0" borderId="0" xfId="0" applyNumberFormat="1" applyFont="1"/>
    <xf numFmtId="2" fontId="5" fillId="0" borderId="0" xfId="0" applyNumberFormat="1" applyFont="1"/>
    <xf numFmtId="0" fontId="0" fillId="0" borderId="0" xfId="0" applyFont="1" applyAlignment="1"/>
    <xf numFmtId="0" fontId="2" fillId="2" borderId="4" xfId="0" applyFont="1" applyFill="1" applyBorder="1" applyAlignment="1">
      <alignment horizontal="center" vertical="center" wrapText="1"/>
    </xf>
    <xf numFmtId="0" fontId="4" fillId="0" borderId="0" xfId="0" applyFont="1"/>
    <xf numFmtId="0" fontId="5" fillId="0" borderId="0" xfId="0" applyFont="1"/>
    <xf numFmtId="0" fontId="2" fillId="3" borderId="0" xfId="0" applyFont="1" applyFill="1" applyBorder="1" applyAlignment="1">
      <alignment horizontal="center" vertical="center"/>
    </xf>
    <xf numFmtId="0" fontId="2" fillId="3" borderId="0" xfId="0" applyFont="1" applyFill="1" applyBorder="1" applyAlignment="1">
      <alignment horizontal="left" vertical="center"/>
    </xf>
    <xf numFmtId="0" fontId="6" fillId="0" borderId="0" xfId="0" applyFont="1" applyAlignment="1">
      <alignment horizontal="right" vertical="center"/>
    </xf>
    <xf numFmtId="4" fontId="6" fillId="2" borderId="0" xfId="0" applyNumberFormat="1" applyFont="1" applyFill="1" applyBorder="1" applyAlignment="1">
      <alignment horizontal="right"/>
    </xf>
    <xf numFmtId="0" fontId="6" fillId="4" borderId="0" xfId="0" applyFont="1" applyFill="1" applyBorder="1" applyAlignment="1">
      <alignment horizontal="center" vertical="center"/>
    </xf>
    <xf numFmtId="0" fontId="6" fillId="0" borderId="0" xfId="0" applyFont="1"/>
    <xf numFmtId="0" fontId="6" fillId="0" borderId="0" xfId="0" applyFont="1" applyAlignment="1">
      <alignment vertical="center"/>
    </xf>
    <xf numFmtId="0" fontId="1" fillId="0" borderId="0" xfId="0" applyFont="1" applyAlignment="1"/>
    <xf numFmtId="0" fontId="6"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left" vertical="center"/>
    </xf>
    <xf numFmtId="4" fontId="4" fillId="0" borderId="10" xfId="0" applyNumberFormat="1" applyFont="1" applyBorder="1" applyAlignment="1">
      <alignment horizontal="right" vertical="center"/>
    </xf>
    <xf numFmtId="4" fontId="4" fillId="0" borderId="11" xfId="0" applyNumberFormat="1" applyFont="1" applyBorder="1" applyAlignment="1">
      <alignment horizontal="right" vertical="center"/>
    </xf>
    <xf numFmtId="4" fontId="4" fillId="0" borderId="12" xfId="0" applyNumberFormat="1" applyFont="1" applyBorder="1" applyAlignment="1">
      <alignment horizontal="right" vertical="center" wrapText="1"/>
    </xf>
    <xf numFmtId="4" fontId="6" fillId="2" borderId="16" xfId="0" applyNumberFormat="1" applyFont="1" applyFill="1" applyBorder="1" applyAlignment="1">
      <alignment horizontal="right"/>
    </xf>
    <xf numFmtId="2" fontId="4" fillId="0" borderId="10" xfId="0" applyNumberFormat="1" applyFont="1" applyBorder="1" applyAlignment="1">
      <alignment horizontal="right" vertical="center"/>
    </xf>
    <xf numFmtId="2" fontId="4" fillId="0" borderId="11" xfId="0" applyNumberFormat="1" applyFont="1" applyBorder="1" applyAlignment="1">
      <alignment horizontal="right" vertical="center"/>
    </xf>
    <xf numFmtId="0" fontId="1" fillId="0" borderId="0" xfId="0" applyFont="1"/>
    <xf numFmtId="0" fontId="1" fillId="0" borderId="9" xfId="0" applyFont="1" applyBorder="1" applyAlignment="1">
      <alignment horizontal="left" vertical="center"/>
    </xf>
    <xf numFmtId="2" fontId="1" fillId="0" borderId="11" xfId="0" applyNumberFormat="1" applyFont="1" applyBorder="1" applyAlignment="1">
      <alignment horizontal="right" vertical="center"/>
    </xf>
    <xf numFmtId="0" fontId="1" fillId="0" borderId="11" xfId="0" applyFont="1" applyBorder="1" applyAlignment="1">
      <alignment horizontal="right" vertical="center"/>
    </xf>
    <xf numFmtId="2" fontId="1" fillId="0" borderId="12" xfId="0" applyNumberFormat="1" applyFont="1" applyBorder="1" applyAlignment="1">
      <alignment horizontal="right" vertical="center" wrapText="1"/>
    </xf>
    <xf numFmtId="0" fontId="1" fillId="0" borderId="0" xfId="0" applyFont="1" applyAlignment="1">
      <alignment horizontal="right"/>
    </xf>
    <xf numFmtId="2" fontId="1" fillId="0" borderId="10" xfId="0" applyNumberFormat="1" applyFont="1" applyBorder="1" applyAlignment="1">
      <alignment horizontal="right" vertical="center"/>
    </xf>
    <xf numFmtId="2" fontId="6" fillId="2" borderId="16" xfId="0" applyNumberFormat="1" applyFont="1" applyFill="1" applyBorder="1" applyAlignment="1">
      <alignment horizontal="right"/>
    </xf>
    <xf numFmtId="2" fontId="1" fillId="0" borderId="17" xfId="0" applyNumberFormat="1" applyFont="1" applyBorder="1" applyAlignment="1">
      <alignment horizontal="right" vertical="center"/>
    </xf>
    <xf numFmtId="2" fontId="1" fillId="0" borderId="18" xfId="0" applyNumberFormat="1" applyFont="1" applyBorder="1" applyAlignment="1">
      <alignment horizontal="right" vertical="center"/>
    </xf>
    <xf numFmtId="0" fontId="1" fillId="0" borderId="18" xfId="0" applyFont="1" applyBorder="1" applyAlignment="1">
      <alignment horizontal="center" vertical="center"/>
    </xf>
    <xf numFmtId="0" fontId="6" fillId="0" borderId="0" xfId="0" applyFont="1" applyAlignment="1"/>
    <xf numFmtId="0" fontId="1" fillId="0" borderId="17" xfId="0" applyFont="1" applyBorder="1" applyAlignment="1">
      <alignment horizontal="center" vertical="center"/>
    </xf>
    <xf numFmtId="0" fontId="1" fillId="0" borderId="18" xfId="0" applyFont="1" applyBorder="1" applyAlignment="1">
      <alignment horizontal="right" vertical="center"/>
    </xf>
    <xf numFmtId="4" fontId="1" fillId="0" borderId="12" xfId="0" applyNumberFormat="1" applyFont="1" applyBorder="1" applyAlignment="1">
      <alignment horizontal="right" vertical="center" wrapText="1"/>
    </xf>
    <xf numFmtId="4" fontId="1" fillId="0" borderId="10" xfId="0" applyNumberFormat="1" applyFont="1" applyBorder="1" applyAlignment="1">
      <alignment horizontal="right" vertical="center"/>
    </xf>
    <xf numFmtId="2" fontId="1" fillId="0" borderId="0" xfId="0" applyNumberFormat="1" applyFont="1" applyAlignment="1">
      <alignment horizontal="right" vertical="center"/>
    </xf>
    <xf numFmtId="0" fontId="0" fillId="0" borderId="0" xfId="0" applyFont="1"/>
    <xf numFmtId="0" fontId="1" fillId="0" borderId="9" xfId="0" applyFont="1" applyBorder="1" applyAlignment="1">
      <alignment horizontal="left" vertical="center" wrapText="1"/>
    </xf>
    <xf numFmtId="4" fontId="1" fillId="0" borderId="20" xfId="0" applyNumberFormat="1" applyFont="1" applyBorder="1" applyAlignment="1">
      <alignment horizontal="right" vertical="center"/>
    </xf>
    <xf numFmtId="2" fontId="1" fillId="0" borderId="21" xfId="0" applyNumberFormat="1" applyFont="1" applyBorder="1" applyAlignment="1">
      <alignment horizontal="right" vertical="center"/>
    </xf>
    <xf numFmtId="4" fontId="1" fillId="0" borderId="11" xfId="0" applyNumberFormat="1" applyFont="1" applyBorder="1" applyAlignment="1">
      <alignment horizontal="right" vertical="center"/>
    </xf>
    <xf numFmtId="0" fontId="1" fillId="0" borderId="11" xfId="0" applyFont="1" applyBorder="1"/>
    <xf numFmtId="2" fontId="4" fillId="0" borderId="11" xfId="0" applyNumberFormat="1" applyFont="1" applyBorder="1" applyAlignment="1">
      <alignment horizontal="center" vertical="center"/>
    </xf>
    <xf numFmtId="0" fontId="4" fillId="0" borderId="11" xfId="0" applyFont="1" applyBorder="1" applyAlignment="1">
      <alignment horizontal="right" vertical="center"/>
    </xf>
    <xf numFmtId="0" fontId="4" fillId="0" borderId="11" xfId="0" applyFont="1" applyBorder="1" applyAlignment="1">
      <alignment horizontal="center" vertical="center"/>
    </xf>
    <xf numFmtId="2" fontId="4" fillId="0" borderId="12" xfId="0" applyNumberFormat="1" applyFont="1" applyBorder="1" applyAlignment="1">
      <alignment horizontal="right" vertical="center" wrapText="1"/>
    </xf>
    <xf numFmtId="2" fontId="4" fillId="0" borderId="10" xfId="0" applyNumberFormat="1" applyFont="1" applyBorder="1" applyAlignment="1">
      <alignment horizontal="center" vertical="center"/>
    </xf>
    <xf numFmtId="0" fontId="4" fillId="0" borderId="9" xfId="0" applyFont="1" applyBorder="1" applyAlignment="1">
      <alignment vertical="center"/>
    </xf>
    <xf numFmtId="0" fontId="4" fillId="0" borderId="11" xfId="0" applyFont="1" applyBorder="1"/>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left" vertical="center"/>
    </xf>
    <xf numFmtId="0" fontId="7" fillId="0" borderId="0" xfId="0" applyFont="1"/>
    <xf numFmtId="0" fontId="8" fillId="0" borderId="0" xfId="0" applyFont="1"/>
    <xf numFmtId="0" fontId="2" fillId="0" borderId="0" xfId="0" applyFont="1"/>
    <xf numFmtId="0" fontId="6" fillId="0" borderId="13" xfId="0" applyFont="1" applyBorder="1" applyAlignment="1">
      <alignment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2" fontId="4" fillId="0" borderId="27" xfId="0" applyNumberFormat="1" applyFont="1" applyBorder="1" applyAlignment="1">
      <alignment horizontal="center" vertical="center"/>
    </xf>
    <xf numFmtId="0" fontId="6" fillId="0" borderId="28" xfId="0" applyFont="1" applyBorder="1" applyAlignment="1">
      <alignment horizontal="right" vertical="center"/>
    </xf>
    <xf numFmtId="0" fontId="6" fillId="0" borderId="29" xfId="0" applyFont="1" applyBorder="1" applyAlignment="1">
      <alignment horizontal="right" vertical="center"/>
    </xf>
    <xf numFmtId="0" fontId="6" fillId="0" borderId="30" xfId="0" applyFont="1" applyBorder="1" applyAlignment="1">
      <alignment horizontal="right" vertical="center"/>
    </xf>
    <xf numFmtId="4" fontId="6" fillId="2" borderId="31" xfId="0" applyNumberFormat="1" applyFont="1" applyFill="1" applyBorder="1" applyAlignment="1">
      <alignment horizontal="right"/>
    </xf>
    <xf numFmtId="2" fontId="4" fillId="0" borderId="27" xfId="0" applyNumberFormat="1" applyFont="1" applyBorder="1" applyAlignment="1">
      <alignment horizontal="right" vertical="center"/>
    </xf>
    <xf numFmtId="2" fontId="4" fillId="0" borderId="32" xfId="0" applyNumberFormat="1" applyFont="1" applyBorder="1" applyAlignment="1">
      <alignment horizontal="right" vertical="center" wrapText="1"/>
    </xf>
    <xf numFmtId="2" fontId="4" fillId="0" borderId="18" xfId="0" applyNumberFormat="1" applyFont="1" applyBorder="1" applyAlignment="1">
      <alignment horizontal="center" vertical="center"/>
    </xf>
    <xf numFmtId="0" fontId="4" fillId="0" borderId="10" xfId="0" applyFont="1" applyBorder="1"/>
    <xf numFmtId="2" fontId="6" fillId="0" borderId="11" xfId="0" applyNumberFormat="1" applyFont="1" applyBorder="1" applyAlignment="1">
      <alignment horizontal="center" vertical="center"/>
    </xf>
    <xf numFmtId="4" fontId="4" fillId="0" borderId="32" xfId="0" applyNumberFormat="1" applyFont="1" applyBorder="1" applyAlignment="1">
      <alignment horizontal="right" vertical="center" wrapText="1"/>
    </xf>
    <xf numFmtId="2" fontId="4" fillId="0" borderId="11" xfId="0" applyNumberFormat="1" applyFont="1" applyBorder="1"/>
    <xf numFmtId="2" fontId="4" fillId="0" borderId="21" xfId="0" applyNumberFormat="1" applyFont="1" applyBorder="1"/>
    <xf numFmtId="2" fontId="4" fillId="0" borderId="21" xfId="0" applyNumberFormat="1" applyFont="1" applyBorder="1" applyAlignment="1">
      <alignment horizontal="right" vertical="center"/>
    </xf>
    <xf numFmtId="0" fontId="4" fillId="0" borderId="21" xfId="0" applyFont="1" applyBorder="1" applyAlignment="1">
      <alignment horizontal="right" vertical="center"/>
    </xf>
    <xf numFmtId="4" fontId="4" fillId="0" borderId="33" xfId="0" applyNumberFormat="1" applyFont="1" applyBorder="1" applyAlignment="1">
      <alignment horizontal="right" vertical="center"/>
    </xf>
    <xf numFmtId="0" fontId="4" fillId="0" borderId="17" xfId="0" applyFont="1" applyBorder="1" applyAlignment="1">
      <alignment horizontal="center" vertical="center"/>
    </xf>
    <xf numFmtId="2" fontId="4" fillId="0" borderId="17" xfId="0" applyNumberFormat="1" applyFont="1" applyBorder="1" applyAlignment="1">
      <alignment horizontal="right" vertical="center"/>
    </xf>
    <xf numFmtId="0" fontId="4" fillId="0" borderId="18" xfId="0" applyFont="1" applyBorder="1" applyAlignment="1">
      <alignment horizontal="center" vertical="center"/>
    </xf>
    <xf numFmtId="0" fontId="4" fillId="0" borderId="17" xfId="0" applyFont="1" applyBorder="1" applyAlignment="1">
      <alignment horizontal="right" vertical="center"/>
    </xf>
    <xf numFmtId="0" fontId="4" fillId="0" borderId="12" xfId="0" applyFont="1" applyBorder="1" applyAlignment="1">
      <alignment horizontal="right" vertical="center" wrapText="1"/>
    </xf>
    <xf numFmtId="0" fontId="1" fillId="0" borderId="9" xfId="0" applyFont="1" applyBorder="1" applyAlignment="1">
      <alignment vertical="center"/>
    </xf>
    <xf numFmtId="0" fontId="1" fillId="0" borderId="24" xfId="0" applyFont="1" applyBorder="1" applyAlignment="1">
      <alignment horizontal="left" vertical="center"/>
    </xf>
    <xf numFmtId="2" fontId="1" fillId="0" borderId="21" xfId="0" applyNumberFormat="1" applyFont="1" applyBorder="1"/>
    <xf numFmtId="0" fontId="1" fillId="0" borderId="21" xfId="0" applyFont="1" applyBorder="1" applyAlignment="1">
      <alignment horizontal="right" vertical="center"/>
    </xf>
    <xf numFmtId="4" fontId="1" fillId="0" borderId="11" xfId="0" applyNumberFormat="1" applyFont="1" applyBorder="1"/>
    <xf numFmtId="4" fontId="1" fillId="0" borderId="0" xfId="0" applyNumberFormat="1" applyFont="1"/>
    <xf numFmtId="4" fontId="2" fillId="0" borderId="11" xfId="0" applyNumberFormat="1" applyFont="1" applyBorder="1" applyAlignment="1">
      <alignment horizontal="right" vertical="center"/>
    </xf>
    <xf numFmtId="4" fontId="2" fillId="0" borderId="21" xfId="0" applyNumberFormat="1" applyFont="1" applyBorder="1" applyAlignment="1">
      <alignment horizontal="right" vertical="center"/>
    </xf>
    <xf numFmtId="2" fontId="1" fillId="0" borderId="27" xfId="0" applyNumberFormat="1" applyFont="1" applyBorder="1" applyAlignment="1">
      <alignment horizontal="right" vertical="center"/>
    </xf>
    <xf numFmtId="2" fontId="1" fillId="0" borderId="32" xfId="0" applyNumberFormat="1" applyFont="1" applyBorder="1" applyAlignment="1">
      <alignment horizontal="right" vertical="center" wrapText="1"/>
    </xf>
    <xf numFmtId="4" fontId="4" fillId="0" borderId="11" xfId="0" applyNumberFormat="1" applyFont="1" applyBorder="1" applyAlignment="1">
      <alignment horizontal="left" vertical="center"/>
    </xf>
    <xf numFmtId="2" fontId="4" fillId="0" borderId="11" xfId="0" applyNumberFormat="1" applyFont="1" applyBorder="1" applyAlignment="1">
      <alignment horizontal="left" vertical="center"/>
    </xf>
    <xf numFmtId="0" fontId="4" fillId="0" borderId="34" xfId="0" applyFont="1" applyBorder="1" applyAlignment="1">
      <alignment horizontal="center" vertical="center"/>
    </xf>
    <xf numFmtId="4" fontId="1" fillId="0" borderId="21" xfId="0" applyNumberFormat="1" applyFont="1" applyBorder="1"/>
    <xf numFmtId="4" fontId="1" fillId="0" borderId="21" xfId="0" applyNumberFormat="1" applyFont="1" applyBorder="1" applyAlignment="1">
      <alignment horizontal="right" vertical="center"/>
    </xf>
    <xf numFmtId="4" fontId="4" fillId="0" borderId="27" xfId="0" applyNumberFormat="1" applyFont="1" applyBorder="1" applyAlignment="1">
      <alignment horizontal="right" vertical="center"/>
    </xf>
    <xf numFmtId="0" fontId="4" fillId="0" borderId="27" xfId="0" applyFont="1" applyBorder="1"/>
    <xf numFmtId="164" fontId="4" fillId="0" borderId="27" xfId="0" applyNumberFormat="1" applyFont="1" applyBorder="1"/>
    <xf numFmtId="0" fontId="4" fillId="0" borderId="11" xfId="0" applyFont="1" applyBorder="1" applyAlignment="1">
      <alignment horizontal="left" vertical="center"/>
    </xf>
    <xf numFmtId="165" fontId="6" fillId="4" borderId="0" xfId="0" applyNumberFormat="1" applyFont="1" applyFill="1" applyBorder="1" applyAlignment="1">
      <alignment horizontal="center" vertical="center"/>
    </xf>
    <xf numFmtId="2" fontId="4" fillId="0" borderId="17" xfId="0" applyNumberFormat="1" applyFont="1" applyBorder="1" applyAlignment="1">
      <alignment horizontal="center" vertical="center"/>
    </xf>
    <xf numFmtId="0" fontId="4" fillId="0" borderId="10" xfId="0" applyFont="1" applyBorder="1" applyAlignment="1">
      <alignment horizontal="right" vertical="center"/>
    </xf>
    <xf numFmtId="0" fontId="4" fillId="0" borderId="0" xfId="0" applyFont="1" applyAlignment="1">
      <alignment horizontal="center" vertical="center"/>
    </xf>
    <xf numFmtId="0" fontId="4" fillId="0" borderId="24" xfId="0" applyFont="1" applyBorder="1" applyAlignment="1">
      <alignment vertical="center"/>
    </xf>
    <xf numFmtId="164" fontId="4" fillId="0" borderId="17" xfId="0" applyNumberFormat="1" applyFont="1" applyBorder="1" applyAlignment="1">
      <alignment horizontal="right" vertical="center"/>
    </xf>
    <xf numFmtId="164" fontId="4" fillId="0" borderId="17" xfId="0" applyNumberFormat="1" applyFont="1" applyBorder="1" applyAlignment="1">
      <alignment horizontal="center" vertical="center"/>
    </xf>
    <xf numFmtId="2" fontId="4" fillId="0" borderId="18" xfId="0" applyNumberFormat="1" applyFont="1" applyBorder="1" applyAlignment="1">
      <alignment horizontal="right" vertical="center"/>
    </xf>
    <xf numFmtId="4" fontId="4" fillId="0" borderId="20" xfId="0" applyNumberFormat="1" applyFont="1" applyBorder="1" applyAlignment="1">
      <alignment horizontal="right" vertical="center"/>
    </xf>
    <xf numFmtId="2" fontId="4" fillId="0" borderId="20" xfId="0" applyNumberFormat="1" applyFont="1" applyBorder="1" applyAlignment="1">
      <alignment horizontal="right" vertical="center"/>
    </xf>
    <xf numFmtId="0" fontId="4" fillId="0" borderId="0" xfId="0" applyFont="1" applyAlignment="1">
      <alignment horizontal="left" vertical="center"/>
    </xf>
    <xf numFmtId="4" fontId="4" fillId="0" borderId="0" xfId="0" applyNumberFormat="1" applyFont="1" applyAlignment="1">
      <alignment horizontal="right" vertical="center"/>
    </xf>
    <xf numFmtId="2" fontId="4" fillId="0" borderId="0" xfId="0" applyNumberFormat="1" applyFont="1" applyAlignment="1">
      <alignment horizontal="right" vertical="center"/>
    </xf>
    <xf numFmtId="4" fontId="4" fillId="0" borderId="0" xfId="0" applyNumberFormat="1" applyFont="1" applyAlignment="1">
      <alignment horizontal="right" vertical="center" wrapText="1"/>
    </xf>
    <xf numFmtId="0" fontId="1" fillId="0" borderId="35" xfId="0" applyFont="1" applyBorder="1" applyAlignment="1">
      <alignment vertical="center" wrapText="1"/>
    </xf>
    <xf numFmtId="0" fontId="1" fillId="0" borderId="35" xfId="0" applyFont="1" applyBorder="1" applyAlignment="1">
      <alignment wrapText="1"/>
    </xf>
    <xf numFmtId="0" fontId="1" fillId="0" borderId="36" xfId="0" applyFont="1" applyBorder="1" applyAlignment="1">
      <alignment vertical="center" wrapText="1"/>
    </xf>
    <xf numFmtId="0" fontId="1" fillId="0" borderId="36" xfId="0" applyFont="1" applyBorder="1" applyAlignment="1">
      <alignment wrapText="1"/>
    </xf>
    <xf numFmtId="0" fontId="1" fillId="0" borderId="37" xfId="0" applyFont="1" applyBorder="1" applyAlignment="1">
      <alignment wrapText="1"/>
    </xf>
    <xf numFmtId="0" fontId="1" fillId="0" borderId="0" xfId="0" applyFont="1" applyAlignment="1"/>
    <xf numFmtId="0" fontId="4" fillId="0" borderId="9"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4" fontId="1" fillId="0" borderId="17" xfId="0" applyNumberFormat="1" applyFont="1" applyBorder="1" applyAlignment="1">
      <alignment horizontal="right" vertical="center"/>
    </xf>
    <xf numFmtId="0" fontId="1" fillId="0" borderId="39" xfId="0" applyFont="1" applyBorder="1" applyAlignment="1">
      <alignment horizontal="left" vertical="center"/>
    </xf>
    <xf numFmtId="0" fontId="6" fillId="0" borderId="0" xfId="0" applyFont="1" applyAlignment="1">
      <alignment horizontal="right" vertical="center"/>
    </xf>
    <xf numFmtId="0" fontId="1" fillId="0" borderId="0" xfId="0" applyFont="1" applyAlignment="1"/>
    <xf numFmtId="0" fontId="1" fillId="0" borderId="0" xfId="0" applyFont="1" applyAlignment="1"/>
    <xf numFmtId="0" fontId="6" fillId="0" borderId="0" xfId="0" applyFont="1" applyBorder="1" applyAlignment="1">
      <alignment horizontal="right" vertical="center"/>
    </xf>
    <xf numFmtId="0" fontId="3" fillId="0" borderId="0" xfId="0" applyFont="1" applyBorder="1"/>
    <xf numFmtId="49" fontId="9" fillId="4" borderId="0" xfId="0" applyNumberFormat="1" applyFont="1" applyFill="1" applyBorder="1" applyAlignment="1">
      <alignment horizontal="center" vertical="center"/>
    </xf>
    <xf numFmtId="2" fontId="12" fillId="0" borderId="0" xfId="0" applyNumberFormat="1" applyFont="1"/>
    <xf numFmtId="49" fontId="9" fillId="0" borderId="0" xfId="0" applyNumberFormat="1" applyFont="1" applyAlignment="1">
      <alignment horizontal="center"/>
    </xf>
    <xf numFmtId="49" fontId="12" fillId="0" borderId="0" xfId="0" applyNumberFormat="1" applyFont="1"/>
    <xf numFmtId="0" fontId="13" fillId="5" borderId="11" xfId="0" applyFont="1" applyFill="1" applyBorder="1" applyAlignment="1">
      <alignment horizontal="center" vertical="center" wrapText="1"/>
    </xf>
    <xf numFmtId="2" fontId="14" fillId="5" borderId="11" xfId="0" applyNumberFormat="1" applyFont="1" applyFill="1" applyBorder="1" applyAlignment="1">
      <alignment horizontal="right"/>
    </xf>
    <xf numFmtId="2" fontId="12" fillId="5" borderId="11" xfId="0" applyNumberFormat="1" applyFont="1" applyFill="1" applyBorder="1" applyAlignment="1">
      <alignment horizontal="right" vertical="center"/>
    </xf>
    <xf numFmtId="2" fontId="13" fillId="5" borderId="11" xfId="0" applyNumberFormat="1" applyFont="1" applyFill="1" applyBorder="1" applyAlignment="1">
      <alignment horizontal="center" vertical="center"/>
    </xf>
    <xf numFmtId="2" fontId="13" fillId="6" borderId="11" xfId="0" applyNumberFormat="1" applyFont="1" applyFill="1" applyBorder="1" applyAlignment="1">
      <alignment horizontal="center" vertical="center"/>
    </xf>
    <xf numFmtId="0" fontId="14" fillId="0" borderId="0" xfId="0" applyFont="1"/>
    <xf numFmtId="0" fontId="12" fillId="0" borderId="0" xfId="0" applyFont="1"/>
    <xf numFmtId="49" fontId="14" fillId="0" borderId="0" xfId="0" applyNumberFormat="1" applyFont="1"/>
    <xf numFmtId="0" fontId="10" fillId="2" borderId="0" xfId="0" applyFont="1" applyFill="1" applyAlignment="1">
      <alignment vertical="center"/>
    </xf>
    <xf numFmtId="49" fontId="9" fillId="2" borderId="0" xfId="0" applyNumberFormat="1" applyFont="1" applyFill="1" applyAlignment="1">
      <alignment horizontal="center" vertical="center"/>
    </xf>
    <xf numFmtId="49" fontId="9" fillId="0" borderId="0" xfId="0" applyNumberFormat="1" applyFont="1" applyAlignment="1">
      <alignment horizontal="center" vertical="center"/>
    </xf>
    <xf numFmtId="0" fontId="10" fillId="2" borderId="0" xfId="0" applyFont="1" applyFill="1" applyBorder="1" applyAlignment="1">
      <alignment vertical="center"/>
    </xf>
    <xf numFmtId="0" fontId="14" fillId="5" borderId="11" xfId="0" applyFont="1" applyFill="1" applyBorder="1" applyAlignment="1">
      <alignment horizontal="center" vertical="center" wrapText="1"/>
    </xf>
    <xf numFmtId="0" fontId="15" fillId="5" borderId="11" xfId="0" applyFont="1" applyFill="1" applyBorder="1" applyAlignment="1">
      <alignment horizontal="center" vertical="center" wrapText="1"/>
    </xf>
    <xf numFmtId="2" fontId="9" fillId="4" borderId="0" xfId="0" applyNumberFormat="1" applyFont="1" applyFill="1" applyBorder="1" applyAlignment="1">
      <alignment horizontal="left" vertical="center"/>
    </xf>
    <xf numFmtId="0" fontId="11" fillId="0" borderId="0" xfId="0" applyFont="1" applyAlignment="1"/>
    <xf numFmtId="0" fontId="10" fillId="2" borderId="0" xfId="0" applyFont="1" applyFill="1" applyAlignment="1">
      <alignment vertical="center" wrapText="1"/>
    </xf>
    <xf numFmtId="0" fontId="14" fillId="2" borderId="0" xfId="0" applyFont="1" applyFill="1"/>
    <xf numFmtId="0" fontId="16" fillId="5" borderId="11" xfId="0" applyFont="1" applyFill="1" applyBorder="1" applyAlignment="1">
      <alignment horizontal="center"/>
    </xf>
    <xf numFmtId="49" fontId="17" fillId="4" borderId="0" xfId="0" applyNumberFormat="1" applyFont="1" applyFill="1" applyBorder="1" applyAlignment="1">
      <alignment horizontal="center" vertical="center"/>
    </xf>
    <xf numFmtId="2" fontId="11" fillId="5" borderId="11"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49" fontId="9" fillId="7" borderId="0" xfId="0" applyNumberFormat="1" applyFont="1" applyFill="1" applyBorder="1" applyAlignment="1">
      <alignment horizontal="center" vertical="center"/>
    </xf>
    <xf numFmtId="0" fontId="2" fillId="3" borderId="0" xfId="0" applyFont="1" applyFill="1" applyBorder="1" applyAlignment="1">
      <alignment horizontal="left" vertical="center"/>
    </xf>
    <xf numFmtId="0" fontId="1" fillId="0" borderId="0" xfId="0" applyFont="1" applyAlignment="1"/>
    <xf numFmtId="0" fontId="6" fillId="0" borderId="13" xfId="0" applyFont="1" applyBorder="1" applyAlignment="1">
      <alignment horizontal="right" vertical="center"/>
    </xf>
    <xf numFmtId="0" fontId="3" fillId="0" borderId="14" xfId="0" applyFont="1" applyBorder="1"/>
    <xf numFmtId="0" fontId="3" fillId="0" borderId="15" xfId="0" applyFont="1" applyBorder="1"/>
    <xf numFmtId="0" fontId="6" fillId="0" borderId="28" xfId="0" applyFont="1" applyBorder="1" applyAlignment="1">
      <alignment horizontal="right" vertical="center"/>
    </xf>
    <xf numFmtId="0" fontId="3" fillId="0" borderId="29" xfId="0" applyFont="1" applyBorder="1"/>
    <xf numFmtId="0" fontId="3" fillId="0" borderId="30" xfId="0" applyFont="1" applyBorder="1"/>
    <xf numFmtId="2" fontId="2" fillId="2" borderId="1" xfId="0" applyNumberFormat="1" applyFont="1" applyFill="1" applyBorder="1" applyAlignment="1">
      <alignment horizontal="center" vertical="center" wrapText="1"/>
    </xf>
    <xf numFmtId="0" fontId="3" fillId="0" borderId="2" xfId="0" applyFont="1" applyBorder="1"/>
    <xf numFmtId="0" fontId="3" fillId="0" borderId="3" xfId="0" applyFont="1" applyBorder="1"/>
    <xf numFmtId="2" fontId="2" fillId="0" borderId="1" xfId="0" applyNumberFormat="1" applyFont="1" applyBorder="1" applyAlignment="1">
      <alignment horizontal="left" vertical="center"/>
    </xf>
    <xf numFmtId="0" fontId="3" fillId="0" borderId="19" xfId="0" applyFont="1" applyBorder="1"/>
    <xf numFmtId="0" fontId="6" fillId="0" borderId="0" xfId="0" applyFont="1" applyAlignment="1">
      <alignment horizontal="right" vertical="center"/>
    </xf>
    <xf numFmtId="0" fontId="1" fillId="0" borderId="0" xfId="0" applyFont="1" applyAlignment="1"/>
    <xf numFmtId="0" fontId="1" fillId="0" borderId="38" xfId="0" applyFont="1" applyBorder="1" applyAlignment="1">
      <alignment horizontal="left" vertical="center"/>
    </xf>
    <xf numFmtId="0" fontId="3" fillId="0" borderId="9" xfId="0" applyFont="1" applyBorder="1"/>
    <xf numFmtId="0" fontId="13" fillId="6" borderId="27" xfId="0" applyFont="1" applyFill="1" applyBorder="1" applyAlignment="1">
      <alignment horizontal="right" vertical="center" wrapText="1"/>
    </xf>
    <xf numFmtId="0" fontId="11" fillId="0" borderId="33" xfId="0" applyFont="1" applyBorder="1"/>
    <xf numFmtId="0" fontId="11" fillId="0" borderId="10" xfId="0" applyFont="1" applyBorder="1"/>
    <xf numFmtId="0" fontId="10" fillId="2" borderId="27" xfId="0" applyFont="1" applyFill="1" applyBorder="1" applyAlignment="1">
      <alignment vertical="center" wrapText="1"/>
    </xf>
    <xf numFmtId="2" fontId="9" fillId="0" borderId="21" xfId="0" applyNumberFormat="1" applyFont="1" applyBorder="1" applyAlignment="1">
      <alignment horizontal="center" vertical="center"/>
    </xf>
    <xf numFmtId="0" fontId="11" fillId="0" borderId="18" xfId="0" applyFont="1" applyBorder="1"/>
    <xf numFmtId="2" fontId="12" fillId="0" borderId="21" xfId="0" applyNumberFormat="1" applyFont="1" applyBorder="1" applyAlignment="1">
      <alignment horizontal="center" vertical="center"/>
    </xf>
    <xf numFmtId="0" fontId="12" fillId="0" borderId="21" xfId="0" applyFont="1" applyBorder="1" applyAlignment="1">
      <alignment horizontal="center" vertical="center"/>
    </xf>
    <xf numFmtId="0" fontId="6" fillId="0" borderId="1" xfId="0" applyFont="1" applyBorder="1" applyAlignment="1">
      <alignment horizontal="right" vertical="center"/>
    </xf>
    <xf numFmtId="0" fontId="3" fillId="0" borderId="40" xfId="0" applyFont="1" applyBorder="1"/>
    <xf numFmtId="0" fontId="10" fillId="0" borderId="27" xfId="0" applyFont="1" applyBorder="1" applyAlignment="1">
      <alignment vertical="center" wrapText="1"/>
    </xf>
    <xf numFmtId="0" fontId="10" fillId="8" borderId="0" xfId="0" applyFont="1" applyFill="1" applyBorder="1" applyAlignment="1">
      <alignment vertical="center" wrapText="1"/>
    </xf>
    <xf numFmtId="0" fontId="11" fillId="9" borderId="0" xfId="0" applyFont="1" applyFill="1" applyBorder="1"/>
    <xf numFmtId="0" fontId="2" fillId="3" borderId="0" xfId="0" applyFont="1" applyFill="1" applyBorder="1" applyAlignment="1">
      <alignment horizontal="left" vertical="center"/>
    </xf>
    <xf numFmtId="0" fontId="6" fillId="0" borderId="14" xfId="0" applyFont="1" applyBorder="1" applyAlignment="1">
      <alignment horizontal="right" vertical="center"/>
    </xf>
    <xf numFmtId="0" fontId="6" fillId="0" borderId="19" xfId="0" applyFont="1" applyBorder="1" applyAlignment="1">
      <alignment horizontal="right" vertical="center"/>
    </xf>
    <xf numFmtId="2" fontId="1" fillId="0" borderId="33" xfId="0" applyNumberFormat="1" applyFont="1" applyBorder="1" applyAlignment="1">
      <alignment horizontal="right" vertical="center"/>
    </xf>
    <xf numFmtId="4" fontId="1" fillId="0" borderId="32" xfId="0" applyNumberFormat="1" applyFont="1" applyBorder="1" applyAlignment="1">
      <alignment horizontal="right" vertical="center" wrapText="1"/>
    </xf>
    <xf numFmtId="2" fontId="1" fillId="0" borderId="20" xfId="0" applyNumberFormat="1" applyFont="1" applyBorder="1" applyAlignment="1">
      <alignment horizontal="right" vertical="center"/>
    </xf>
    <xf numFmtId="0" fontId="1" fillId="0" borderId="41" xfId="0" applyFont="1" applyBorder="1" applyAlignment="1"/>
    <xf numFmtId="2" fontId="1" fillId="0" borderId="41" xfId="0" applyNumberFormat="1" applyFont="1" applyBorder="1" applyAlignment="1">
      <alignment horizontal="right" vertical="center"/>
    </xf>
    <xf numFmtId="0" fontId="0" fillId="0" borderId="0"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171450</xdr:rowOff>
    </xdr:from>
    <xdr:ext cx="4124325" cy="762000"/>
    <xdr:pic>
      <xdr:nvPicPr>
        <xdr:cNvPr id="2" name="image1.png"/>
        <xdr:cNvPicPr preferRelativeResize="0"/>
      </xdr:nvPicPr>
      <xdr:blipFill>
        <a:blip xmlns:r="http://schemas.openxmlformats.org/officeDocument/2006/relationships" r:embed="rId1" cstate="print"/>
        <a:stretch>
          <a:fillRect/>
        </a:stretch>
      </xdr:blipFill>
      <xdr:spPr>
        <a:xfrm>
          <a:off x="85725" y="171450"/>
          <a:ext cx="4124325" cy="762000"/>
        </a:xfrm>
        <a:prstGeom prst="rect">
          <a:avLst/>
        </a:prstGeom>
        <a:noFill/>
      </xdr:spPr>
    </xdr:pic>
    <xdr:clientData fLocksWithSheet="0"/>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27"/>
  <sheetViews>
    <sheetView tabSelected="1" topLeftCell="A2175" zoomScale="110" zoomScaleNormal="110" workbookViewId="0">
      <selection activeCell="B1411" sqref="B1411"/>
    </sheetView>
  </sheetViews>
  <sheetFormatPr defaultColWidth="14.42578125" defaultRowHeight="15" customHeight="1" x14ac:dyDescent="0.2"/>
  <cols>
    <col min="1" max="1" width="8.7109375" style="14" customWidth="1"/>
    <col min="2" max="2" width="54.5703125" style="14" customWidth="1"/>
    <col min="3" max="3" width="17.85546875" style="14" customWidth="1"/>
    <col min="4" max="4" width="18.140625" style="14" customWidth="1"/>
    <col min="5" max="5" width="18.5703125" style="14" customWidth="1"/>
    <col min="6" max="6" width="15" style="14" customWidth="1"/>
    <col min="7" max="7" width="21.140625" style="14" customWidth="1"/>
    <col min="8" max="8" width="18" style="14" customWidth="1"/>
    <col min="9" max="9" width="13.140625" style="14" customWidth="1"/>
    <col min="10" max="10" width="8.7109375" style="14" customWidth="1"/>
    <col min="11" max="11" width="25" style="14" customWidth="1"/>
    <col min="12" max="26" width="8.7109375" style="3" customWidth="1"/>
    <col min="27" max="16384" width="14.42578125" style="3"/>
  </cols>
  <sheetData>
    <row r="1" spans="1:26" ht="84.75" customHeight="1" thickBot="1" x14ac:dyDescent="0.3">
      <c r="A1" s="172" t="s">
        <v>0</v>
      </c>
      <c r="B1" s="173"/>
      <c r="C1" s="173"/>
      <c r="D1" s="173"/>
      <c r="E1" s="173"/>
      <c r="F1" s="173"/>
      <c r="G1" s="173"/>
      <c r="H1" s="173"/>
      <c r="I1" s="173"/>
      <c r="J1" s="174"/>
      <c r="K1" s="1"/>
      <c r="L1" s="2"/>
      <c r="M1" s="2"/>
      <c r="N1" s="2"/>
      <c r="O1" s="2"/>
      <c r="P1" s="2"/>
      <c r="Q1" s="2"/>
      <c r="R1" s="2"/>
      <c r="S1" s="2"/>
      <c r="T1" s="2"/>
      <c r="U1" s="2"/>
      <c r="V1" s="2"/>
      <c r="W1" s="2"/>
      <c r="X1" s="2"/>
      <c r="Y1" s="2"/>
      <c r="Z1" s="2"/>
    </row>
    <row r="2" spans="1:26" ht="18" customHeight="1" thickBot="1" x14ac:dyDescent="0.3">
      <c r="A2" s="175" t="s">
        <v>1</v>
      </c>
      <c r="B2" s="173"/>
      <c r="C2" s="173"/>
      <c r="D2" s="173"/>
      <c r="E2" s="173"/>
      <c r="F2" s="173"/>
      <c r="G2" s="173"/>
      <c r="H2" s="173"/>
      <c r="I2" s="173"/>
      <c r="J2" s="174"/>
      <c r="K2" s="1"/>
      <c r="L2" s="2"/>
      <c r="M2" s="2"/>
      <c r="N2" s="2"/>
      <c r="O2" s="2"/>
      <c r="P2" s="2"/>
      <c r="Q2" s="2"/>
      <c r="R2" s="2"/>
      <c r="S2" s="2"/>
      <c r="T2" s="2"/>
      <c r="U2" s="2"/>
      <c r="V2" s="2"/>
      <c r="W2" s="2"/>
      <c r="X2" s="2"/>
      <c r="Y2" s="2"/>
      <c r="Z2" s="2"/>
    </row>
    <row r="3" spans="1:26" ht="15" customHeight="1" x14ac:dyDescent="0.25">
      <c r="A3" s="4"/>
      <c r="B3" s="4"/>
      <c r="C3" s="4"/>
      <c r="D3" s="4"/>
      <c r="E3" s="4"/>
      <c r="F3" s="4"/>
      <c r="G3" s="4"/>
      <c r="H3" s="4"/>
      <c r="I3" s="5"/>
      <c r="J3" s="5"/>
      <c r="K3" s="5"/>
      <c r="L3" s="6"/>
      <c r="M3" s="6"/>
      <c r="N3" s="6"/>
      <c r="O3" s="6"/>
      <c r="P3" s="6"/>
      <c r="Q3" s="6"/>
      <c r="R3" s="6"/>
      <c r="S3" s="6"/>
      <c r="T3" s="6"/>
      <c r="U3" s="6"/>
      <c r="V3" s="6"/>
      <c r="W3" s="6"/>
      <c r="X3" s="6"/>
      <c r="Y3" s="6"/>
      <c r="Z3" s="6"/>
    </row>
    <row r="4" spans="1:26" ht="12.75" customHeight="1" x14ac:dyDescent="0.25">
      <c r="A4" s="7">
        <v>1</v>
      </c>
      <c r="B4" s="194" t="s">
        <v>2</v>
      </c>
      <c r="C4" s="194"/>
      <c r="D4" s="194"/>
      <c r="E4" s="194"/>
      <c r="F4" s="194"/>
      <c r="G4" s="194"/>
      <c r="H4" s="194"/>
      <c r="I4" s="5"/>
      <c r="J4" s="5"/>
      <c r="K4" s="5"/>
      <c r="L4" s="6"/>
      <c r="M4" s="6"/>
      <c r="N4" s="6"/>
      <c r="O4" s="6"/>
      <c r="P4" s="6"/>
      <c r="Q4" s="6"/>
      <c r="R4" s="6"/>
      <c r="S4" s="6"/>
      <c r="T4" s="6"/>
      <c r="U4" s="6"/>
      <c r="V4" s="6"/>
      <c r="W4" s="6"/>
      <c r="X4" s="6"/>
      <c r="Y4" s="6"/>
      <c r="Z4" s="6"/>
    </row>
    <row r="5" spans="1:26" ht="12.75" customHeight="1" x14ac:dyDescent="0.25">
      <c r="A5" s="5"/>
      <c r="B5" s="9"/>
      <c r="C5" s="9"/>
      <c r="D5" s="9"/>
      <c r="E5" s="9"/>
      <c r="F5" s="5"/>
      <c r="G5" s="5"/>
      <c r="H5" s="5"/>
      <c r="I5" s="5"/>
      <c r="J5" s="5"/>
      <c r="K5" s="5"/>
      <c r="L5" s="6"/>
      <c r="M5" s="6"/>
      <c r="N5" s="6"/>
      <c r="O5" s="6"/>
      <c r="P5" s="6"/>
      <c r="Q5" s="6"/>
      <c r="R5" s="6"/>
      <c r="S5" s="6"/>
      <c r="T5" s="6"/>
      <c r="U5" s="6"/>
      <c r="V5" s="6"/>
      <c r="W5" s="6"/>
      <c r="X5" s="6"/>
      <c r="Y5" s="6"/>
      <c r="Z5" s="6"/>
    </row>
    <row r="6" spans="1:26" ht="12.75" customHeight="1" x14ac:dyDescent="0.2">
      <c r="A6" s="11" t="s">
        <v>3</v>
      </c>
      <c r="B6" s="12" t="s">
        <v>4</v>
      </c>
      <c r="C6" s="13"/>
      <c r="D6" s="13"/>
      <c r="E6" s="5"/>
      <c r="F6" s="5"/>
      <c r="G6" s="5"/>
    </row>
    <row r="7" spans="1:26" ht="12.75" customHeight="1" thickBot="1" x14ac:dyDescent="0.25">
      <c r="A7" s="15"/>
      <c r="B7" s="13"/>
      <c r="C7" s="13"/>
      <c r="D7" s="13"/>
      <c r="E7" s="5"/>
      <c r="F7" s="5"/>
      <c r="G7" s="5"/>
    </row>
    <row r="8" spans="1:26" ht="12.75" customHeight="1" x14ac:dyDescent="0.2">
      <c r="A8" s="5"/>
      <c r="B8" s="16" t="s">
        <v>5</v>
      </c>
      <c r="C8" s="17" t="s">
        <v>6</v>
      </c>
      <c r="D8" s="18" t="s">
        <v>7</v>
      </c>
      <c r="E8" s="17" t="s">
        <v>8</v>
      </c>
      <c r="F8" s="18" t="s">
        <v>9</v>
      </c>
      <c r="G8" s="18" t="s">
        <v>10</v>
      </c>
      <c r="H8" s="19" t="s">
        <v>11</v>
      </c>
    </row>
    <row r="9" spans="1:26" ht="12.75" customHeight="1" x14ac:dyDescent="0.2">
      <c r="A9" s="5"/>
      <c r="B9" s="20" t="s">
        <v>12</v>
      </c>
      <c r="C9" s="21"/>
      <c r="D9" s="22">
        <v>3</v>
      </c>
      <c r="E9" s="21">
        <v>1.5</v>
      </c>
      <c r="F9" s="22"/>
      <c r="G9" s="22"/>
      <c r="H9" s="23">
        <f>D9*E9</f>
        <v>4.5</v>
      </c>
    </row>
    <row r="10" spans="1:26" ht="12.75" customHeight="1" thickBot="1" x14ac:dyDescent="0.25">
      <c r="B10" s="166" t="s">
        <v>13</v>
      </c>
      <c r="C10" s="167"/>
      <c r="D10" s="167"/>
      <c r="E10" s="167"/>
      <c r="F10" s="167"/>
      <c r="G10" s="168"/>
      <c r="H10" s="24">
        <f>SUM(H9)</f>
        <v>4.5</v>
      </c>
    </row>
    <row r="11" spans="1:26" ht="12.75" customHeight="1" x14ac:dyDescent="0.2">
      <c r="B11" s="9"/>
      <c r="C11" s="9"/>
      <c r="D11" s="9"/>
      <c r="E11" s="9"/>
      <c r="F11" s="9"/>
    </row>
    <row r="12" spans="1:26" ht="12.75" customHeight="1" x14ac:dyDescent="0.2">
      <c r="A12" s="11" t="s">
        <v>14</v>
      </c>
      <c r="B12" s="12" t="s">
        <v>15</v>
      </c>
      <c r="C12" s="13"/>
      <c r="D12" s="13"/>
      <c r="E12" s="5"/>
      <c r="F12" s="5"/>
      <c r="G12" s="5"/>
    </row>
    <row r="13" spans="1:26" ht="12.75" customHeight="1" thickBot="1" x14ac:dyDescent="0.25">
      <c r="A13" s="15"/>
      <c r="B13" s="13"/>
      <c r="C13" s="13"/>
      <c r="D13" s="13"/>
      <c r="E13" s="5"/>
      <c r="F13" s="5"/>
      <c r="G13" s="5"/>
    </row>
    <row r="14" spans="1:26" ht="12.75" customHeight="1" x14ac:dyDescent="0.2">
      <c r="A14" s="5"/>
      <c r="B14" s="16" t="s">
        <v>5</v>
      </c>
      <c r="C14" s="17" t="s">
        <v>6</v>
      </c>
      <c r="D14" s="18" t="s">
        <v>7</v>
      </c>
      <c r="E14" s="17" t="s">
        <v>8</v>
      </c>
      <c r="F14" s="18" t="s">
        <v>9</v>
      </c>
      <c r="G14" s="18" t="s">
        <v>10</v>
      </c>
      <c r="H14" s="19" t="s">
        <v>16</v>
      </c>
    </row>
    <row r="15" spans="1:26" ht="12.75" customHeight="1" x14ac:dyDescent="0.2">
      <c r="A15" s="5"/>
      <c r="B15" s="20" t="s">
        <v>17</v>
      </c>
      <c r="C15" s="21">
        <v>1</v>
      </c>
      <c r="D15" s="22"/>
      <c r="E15" s="21"/>
      <c r="F15" s="22"/>
      <c r="G15" s="22"/>
      <c r="H15" s="23">
        <f>C15</f>
        <v>1</v>
      </c>
    </row>
    <row r="16" spans="1:26" ht="12.75" customHeight="1" thickBot="1" x14ac:dyDescent="0.25">
      <c r="B16" s="166" t="s">
        <v>18</v>
      </c>
      <c r="C16" s="167"/>
      <c r="D16" s="167"/>
      <c r="E16" s="167"/>
      <c r="F16" s="167"/>
      <c r="G16" s="168"/>
      <c r="H16" s="24">
        <f>SUM(H15)</f>
        <v>1</v>
      </c>
    </row>
    <row r="17" spans="1:10" ht="12.75" customHeight="1" x14ac:dyDescent="0.2">
      <c r="B17" s="9"/>
      <c r="C17" s="9"/>
      <c r="D17" s="9"/>
      <c r="E17" s="9"/>
      <c r="F17" s="9"/>
    </row>
    <row r="18" spans="1:10" ht="12.75" customHeight="1" x14ac:dyDescent="0.2">
      <c r="A18" s="11" t="s">
        <v>19</v>
      </c>
      <c r="B18" s="12" t="s">
        <v>20</v>
      </c>
      <c r="C18" s="13"/>
      <c r="D18" s="13"/>
      <c r="E18" s="5"/>
      <c r="F18" s="5"/>
      <c r="G18" s="5"/>
    </row>
    <row r="19" spans="1:10" ht="12.75" customHeight="1" thickBot="1" x14ac:dyDescent="0.25">
      <c r="A19" s="15"/>
      <c r="B19" s="13"/>
      <c r="C19" s="13"/>
      <c r="D19" s="13"/>
      <c r="E19" s="5"/>
      <c r="F19" s="5"/>
      <c r="G19" s="5"/>
    </row>
    <row r="20" spans="1:10" ht="12.75" customHeight="1" x14ac:dyDescent="0.2">
      <c r="A20" s="15"/>
      <c r="B20" s="16" t="s">
        <v>5</v>
      </c>
      <c r="C20" s="17" t="s">
        <v>6</v>
      </c>
      <c r="D20" s="18" t="s">
        <v>7</v>
      </c>
      <c r="E20" s="17" t="s">
        <v>8</v>
      </c>
      <c r="F20" s="18" t="s">
        <v>9</v>
      </c>
      <c r="G20" s="18" t="s">
        <v>10</v>
      </c>
      <c r="H20" s="19" t="s">
        <v>11</v>
      </c>
    </row>
    <row r="21" spans="1:10" ht="12.75" customHeight="1" x14ac:dyDescent="0.2">
      <c r="A21" s="15"/>
      <c r="B21" s="20" t="s">
        <v>21</v>
      </c>
      <c r="C21" s="21"/>
      <c r="D21" s="25">
        <v>30.71</v>
      </c>
      <c r="E21" s="26">
        <v>1.87</v>
      </c>
      <c r="F21" s="26"/>
      <c r="G21" s="26"/>
      <c r="H21" s="23">
        <f t="shared" ref="H21:H26" si="0">D21*E21</f>
        <v>57.427700000000002</v>
      </c>
    </row>
    <row r="22" spans="1:10" ht="12.75" customHeight="1" x14ac:dyDescent="0.2">
      <c r="A22" s="5"/>
      <c r="B22" s="20" t="s">
        <v>21</v>
      </c>
      <c r="C22" s="21"/>
      <c r="D22" s="25">
        <v>50.06</v>
      </c>
      <c r="E22" s="26">
        <v>10.07</v>
      </c>
      <c r="F22" s="26"/>
      <c r="G22" s="26"/>
      <c r="H22" s="23">
        <f t="shared" si="0"/>
        <v>504.10420000000005</v>
      </c>
      <c r="J22" s="27"/>
    </row>
    <row r="23" spans="1:10" ht="12.75" customHeight="1" x14ac:dyDescent="0.2">
      <c r="A23" s="5"/>
      <c r="B23" s="20" t="s">
        <v>22</v>
      </c>
      <c r="C23" s="21"/>
      <c r="D23" s="25">
        <v>49.56</v>
      </c>
      <c r="E23" s="26">
        <v>14.49</v>
      </c>
      <c r="F23" s="26"/>
      <c r="G23" s="26"/>
      <c r="H23" s="23">
        <f t="shared" si="0"/>
        <v>718.12440000000004</v>
      </c>
    </row>
    <row r="24" spans="1:10" ht="12.75" customHeight="1" x14ac:dyDescent="0.2">
      <c r="A24" s="5"/>
      <c r="B24" s="20" t="s">
        <v>22</v>
      </c>
      <c r="C24" s="21"/>
      <c r="D24" s="25">
        <v>49.56</v>
      </c>
      <c r="E24" s="26">
        <v>5.15</v>
      </c>
      <c r="F24" s="26"/>
      <c r="G24" s="26"/>
      <c r="H24" s="23">
        <f t="shared" si="0"/>
        <v>255.23400000000004</v>
      </c>
    </row>
    <row r="25" spans="1:10" ht="12.75" customHeight="1" x14ac:dyDescent="0.2">
      <c r="A25" s="5"/>
      <c r="B25" s="20" t="s">
        <v>22</v>
      </c>
      <c r="C25" s="21"/>
      <c r="D25" s="25">
        <v>49.56</v>
      </c>
      <c r="E25" s="26">
        <v>5.15</v>
      </c>
      <c r="F25" s="26"/>
      <c r="G25" s="26"/>
      <c r="H25" s="23">
        <f t="shared" si="0"/>
        <v>255.23400000000004</v>
      </c>
    </row>
    <row r="26" spans="1:10" ht="12.75" customHeight="1" x14ac:dyDescent="0.2">
      <c r="A26" s="5"/>
      <c r="B26" s="20" t="s">
        <v>22</v>
      </c>
      <c r="C26" s="21"/>
      <c r="D26" s="25">
        <v>49.56</v>
      </c>
      <c r="E26" s="26">
        <v>14.49</v>
      </c>
      <c r="F26" s="26"/>
      <c r="G26" s="26"/>
      <c r="H26" s="23">
        <f t="shared" si="0"/>
        <v>718.12440000000004</v>
      </c>
    </row>
    <row r="27" spans="1:10" ht="12.75" customHeight="1" thickBot="1" x14ac:dyDescent="0.25">
      <c r="A27" s="5"/>
      <c r="B27" s="166" t="s">
        <v>13</v>
      </c>
      <c r="C27" s="167"/>
      <c r="D27" s="167"/>
      <c r="E27" s="167"/>
      <c r="F27" s="167"/>
      <c r="G27" s="168"/>
      <c r="H27" s="24">
        <f>SUM(H21:H26)</f>
        <v>2508.2487000000001</v>
      </c>
    </row>
    <row r="28" spans="1:10" ht="12.75" customHeight="1" x14ac:dyDescent="0.2"/>
    <row r="29" spans="1:10" ht="12.75" customHeight="1" x14ac:dyDescent="0.2">
      <c r="A29" s="11" t="s">
        <v>23</v>
      </c>
      <c r="B29" s="12" t="s">
        <v>24</v>
      </c>
      <c r="C29" s="13"/>
      <c r="D29" s="13"/>
      <c r="E29" s="5"/>
      <c r="F29" s="5"/>
      <c r="G29" s="5"/>
    </row>
    <row r="30" spans="1:10" ht="12.75" customHeight="1" thickBot="1" x14ac:dyDescent="0.25">
      <c r="A30" s="15"/>
      <c r="B30" s="13"/>
      <c r="C30" s="13"/>
      <c r="D30" s="13"/>
      <c r="E30" s="5"/>
      <c r="F30" s="5"/>
      <c r="G30" s="5"/>
    </row>
    <row r="31" spans="1:10" ht="12.75" customHeight="1" x14ac:dyDescent="0.2">
      <c r="A31" s="15"/>
      <c r="B31" s="16" t="s">
        <v>5</v>
      </c>
      <c r="C31" s="17" t="s">
        <v>6</v>
      </c>
      <c r="D31" s="18" t="s">
        <v>7</v>
      </c>
      <c r="E31" s="18" t="s">
        <v>9</v>
      </c>
      <c r="F31" s="18" t="s">
        <v>25</v>
      </c>
      <c r="G31" s="18" t="s">
        <v>10</v>
      </c>
      <c r="H31" s="19" t="s">
        <v>26</v>
      </c>
    </row>
    <row r="32" spans="1:10" ht="12.75" customHeight="1" x14ac:dyDescent="0.2">
      <c r="A32" s="15"/>
      <c r="B32" s="28" t="s">
        <v>27</v>
      </c>
      <c r="C32" s="29">
        <v>1</v>
      </c>
      <c r="D32" s="30">
        <v>2.06</v>
      </c>
      <c r="E32" s="30">
        <v>2.64</v>
      </c>
      <c r="F32" s="30">
        <v>0.18</v>
      </c>
      <c r="G32" s="30"/>
      <c r="H32" s="31">
        <f t="shared" ref="H32:H46" si="1">C32*(D32*E32-G32)*F32</f>
        <v>0.97891200000000012</v>
      </c>
    </row>
    <row r="33" spans="1:10" ht="12.75" customHeight="1" x14ac:dyDescent="0.2">
      <c r="A33" s="15"/>
      <c r="B33" s="28" t="s">
        <v>28</v>
      </c>
      <c r="C33" s="29">
        <v>1</v>
      </c>
      <c r="D33" s="30">
        <v>3.58</v>
      </c>
      <c r="E33" s="32">
        <v>2.64</v>
      </c>
      <c r="F33" s="30">
        <v>0.26</v>
      </c>
      <c r="G33" s="30"/>
      <c r="H33" s="31">
        <f t="shared" si="1"/>
        <v>2.4573119999999999</v>
      </c>
      <c r="J33" s="27"/>
    </row>
    <row r="34" spans="1:10" ht="12.75" customHeight="1" x14ac:dyDescent="0.2">
      <c r="A34" s="15"/>
      <c r="B34" s="28" t="s">
        <v>29</v>
      </c>
      <c r="C34" s="29">
        <v>2</v>
      </c>
      <c r="D34" s="30">
        <v>0.6</v>
      </c>
      <c r="E34" s="30">
        <v>2.64</v>
      </c>
      <c r="F34" s="30">
        <v>0.15</v>
      </c>
      <c r="G34" s="30"/>
      <c r="H34" s="31">
        <f t="shared" si="1"/>
        <v>0.47520000000000001</v>
      </c>
    </row>
    <row r="35" spans="1:10" ht="12.75" customHeight="1" x14ac:dyDescent="0.2">
      <c r="A35" s="15"/>
      <c r="B35" s="28" t="s">
        <v>30</v>
      </c>
      <c r="C35" s="29">
        <v>1</v>
      </c>
      <c r="D35" s="30">
        <v>2.12</v>
      </c>
      <c r="E35" s="30">
        <v>1.8</v>
      </c>
      <c r="F35" s="30">
        <v>0.14000000000000001</v>
      </c>
      <c r="G35" s="30"/>
      <c r="H35" s="31">
        <f t="shared" si="1"/>
        <v>0.53424000000000005</v>
      </c>
    </row>
    <row r="36" spans="1:10" ht="12.75" customHeight="1" x14ac:dyDescent="0.2">
      <c r="A36" s="15"/>
      <c r="B36" s="28" t="s">
        <v>31</v>
      </c>
      <c r="C36" s="29">
        <v>1</v>
      </c>
      <c r="D36" s="30">
        <v>2.0499999999999998</v>
      </c>
      <c r="E36" s="30">
        <v>1.8</v>
      </c>
      <c r="F36" s="30">
        <v>0.14000000000000001</v>
      </c>
      <c r="G36" s="30"/>
      <c r="H36" s="31">
        <f t="shared" si="1"/>
        <v>0.51660000000000006</v>
      </c>
    </row>
    <row r="37" spans="1:10" ht="12.75" customHeight="1" x14ac:dyDescent="0.2">
      <c r="A37" s="5"/>
      <c r="B37" s="28" t="s">
        <v>32</v>
      </c>
      <c r="C37" s="33">
        <v>1</v>
      </c>
      <c r="D37" s="33">
        <f>0.36+0.72</f>
        <v>1.08</v>
      </c>
      <c r="E37" s="29">
        <v>2.64</v>
      </c>
      <c r="F37" s="29">
        <v>0.22</v>
      </c>
      <c r="G37" s="29"/>
      <c r="H37" s="31">
        <f t="shared" si="1"/>
        <v>0.62726400000000004</v>
      </c>
    </row>
    <row r="38" spans="1:10" ht="12.75" customHeight="1" x14ac:dyDescent="0.2">
      <c r="A38" s="5"/>
      <c r="B38" s="28" t="s">
        <v>33</v>
      </c>
      <c r="C38" s="33">
        <v>1</v>
      </c>
      <c r="D38" s="33">
        <v>3.8</v>
      </c>
      <c r="E38" s="29">
        <v>1.97</v>
      </c>
      <c r="F38" s="29">
        <v>0.16</v>
      </c>
      <c r="G38" s="29"/>
      <c r="H38" s="31">
        <f t="shared" si="1"/>
        <v>1.1977599999999999</v>
      </c>
    </row>
    <row r="39" spans="1:10" ht="12.75" customHeight="1" x14ac:dyDescent="0.2">
      <c r="A39" s="5"/>
      <c r="B39" s="28" t="s">
        <v>34</v>
      </c>
      <c r="C39" s="33">
        <v>2</v>
      </c>
      <c r="D39" s="33">
        <v>3.8</v>
      </c>
      <c r="E39" s="29">
        <v>2.56</v>
      </c>
      <c r="F39" s="29">
        <v>0.24</v>
      </c>
      <c r="G39" s="29"/>
      <c r="H39" s="31">
        <f t="shared" si="1"/>
        <v>4.6694399999999998</v>
      </c>
    </row>
    <row r="40" spans="1:10" ht="12.75" customHeight="1" x14ac:dyDescent="0.2">
      <c r="A40" s="5"/>
      <c r="B40" s="28" t="s">
        <v>35</v>
      </c>
      <c r="C40" s="33">
        <v>1</v>
      </c>
      <c r="D40" s="33">
        <v>2.1</v>
      </c>
      <c r="E40" s="29">
        <v>1.25</v>
      </c>
      <c r="F40" s="29">
        <v>0.28999999999999998</v>
      </c>
      <c r="G40" s="29"/>
      <c r="H40" s="31">
        <f t="shared" si="1"/>
        <v>0.76124999999999998</v>
      </c>
    </row>
    <row r="41" spans="1:10" ht="12.75" customHeight="1" x14ac:dyDescent="0.2">
      <c r="A41" s="5"/>
      <c r="B41" s="28" t="s">
        <v>36</v>
      </c>
      <c r="C41" s="33">
        <v>1</v>
      </c>
      <c r="D41" s="33">
        <v>2.1</v>
      </c>
      <c r="E41" s="29">
        <v>0.96</v>
      </c>
      <c r="F41" s="29">
        <v>7.0000000000000007E-2</v>
      </c>
      <c r="G41" s="29"/>
      <c r="H41" s="31">
        <f t="shared" si="1"/>
        <v>0.14112000000000002</v>
      </c>
    </row>
    <row r="42" spans="1:10" ht="12.75" customHeight="1" x14ac:dyDescent="0.2">
      <c r="A42" s="5"/>
      <c r="B42" s="28" t="s">
        <v>37</v>
      </c>
      <c r="C42" s="33">
        <v>1</v>
      </c>
      <c r="D42" s="33">
        <v>0.92</v>
      </c>
      <c r="E42" s="29">
        <v>2.7</v>
      </c>
      <c r="F42" s="29">
        <v>0.14000000000000001</v>
      </c>
      <c r="G42" s="29"/>
      <c r="H42" s="31">
        <f t="shared" si="1"/>
        <v>0.34776000000000007</v>
      </c>
    </row>
    <row r="43" spans="1:10" ht="12.75" customHeight="1" x14ac:dyDescent="0.2">
      <c r="A43" s="5"/>
      <c r="B43" s="28" t="s">
        <v>37</v>
      </c>
      <c r="C43" s="33">
        <v>1</v>
      </c>
      <c r="D43" s="33">
        <v>2.1</v>
      </c>
      <c r="E43" s="29">
        <v>4.3</v>
      </c>
      <c r="F43" s="29">
        <v>0.14000000000000001</v>
      </c>
      <c r="G43" s="29"/>
      <c r="H43" s="31">
        <f t="shared" si="1"/>
        <v>1.2642</v>
      </c>
    </row>
    <row r="44" spans="1:10" ht="12.75" customHeight="1" x14ac:dyDescent="0.2">
      <c r="A44" s="5"/>
      <c r="B44" s="28" t="s">
        <v>38</v>
      </c>
      <c r="C44" s="33">
        <v>1</v>
      </c>
      <c r="D44" s="33">
        <v>2.1</v>
      </c>
      <c r="E44" s="29">
        <v>0.96</v>
      </c>
      <c r="F44" s="29">
        <v>0.15</v>
      </c>
      <c r="G44" s="29"/>
      <c r="H44" s="31">
        <f t="shared" si="1"/>
        <v>0.3024</v>
      </c>
    </row>
    <row r="45" spans="1:10" ht="12.75" customHeight="1" x14ac:dyDescent="0.2">
      <c r="A45" s="5"/>
      <c r="B45" s="28" t="s">
        <v>39</v>
      </c>
      <c r="C45" s="33">
        <v>1</v>
      </c>
      <c r="D45" s="33">
        <v>2.1</v>
      </c>
      <c r="E45" s="29">
        <v>0.96</v>
      </c>
      <c r="F45" s="29">
        <v>0.3</v>
      </c>
      <c r="G45" s="29"/>
      <c r="H45" s="31">
        <f t="shared" si="1"/>
        <v>0.6048</v>
      </c>
    </row>
    <row r="46" spans="1:10" ht="12.75" customHeight="1" x14ac:dyDescent="0.2">
      <c r="A46" s="5"/>
      <c r="B46" s="28" t="s">
        <v>40</v>
      </c>
      <c r="C46" s="33">
        <v>2</v>
      </c>
      <c r="D46" s="33">
        <v>2.35</v>
      </c>
      <c r="E46" s="29">
        <v>0.12</v>
      </c>
      <c r="F46" s="29">
        <v>0.27</v>
      </c>
      <c r="G46" s="29"/>
      <c r="H46" s="31">
        <f t="shared" si="1"/>
        <v>0.15228</v>
      </c>
    </row>
    <row r="47" spans="1:10" ht="12.75" customHeight="1" thickBot="1" x14ac:dyDescent="0.25">
      <c r="A47" s="5"/>
      <c r="B47" s="166" t="s">
        <v>41</v>
      </c>
      <c r="C47" s="167"/>
      <c r="D47" s="167"/>
      <c r="E47" s="167"/>
      <c r="F47" s="167"/>
      <c r="G47" s="168"/>
      <c r="H47" s="34">
        <f>SUM(H32:H46)</f>
        <v>15.030538000000005</v>
      </c>
    </row>
    <row r="48" spans="1:10" ht="12.75" customHeight="1" x14ac:dyDescent="0.2"/>
    <row r="49" spans="1:9" ht="12.75" customHeight="1" x14ac:dyDescent="0.2">
      <c r="A49" s="11" t="s">
        <v>42</v>
      </c>
      <c r="B49" s="12" t="s">
        <v>43</v>
      </c>
      <c r="C49" s="13"/>
      <c r="D49" s="13"/>
      <c r="E49" s="5"/>
      <c r="F49" s="5"/>
      <c r="G49" s="5"/>
    </row>
    <row r="50" spans="1:9" ht="12.75" customHeight="1" thickBot="1" x14ac:dyDescent="0.25">
      <c r="A50" s="15"/>
      <c r="B50" s="13"/>
      <c r="C50" s="13"/>
      <c r="D50" s="13"/>
      <c r="E50" s="5"/>
      <c r="F50" s="5"/>
      <c r="G50" s="5"/>
    </row>
    <row r="51" spans="1:9" ht="12.75" customHeight="1" x14ac:dyDescent="0.2">
      <c r="A51" s="5"/>
      <c r="B51" s="16" t="s">
        <v>5</v>
      </c>
      <c r="C51" s="17" t="s">
        <v>6</v>
      </c>
      <c r="D51" s="18" t="s">
        <v>7</v>
      </c>
      <c r="E51" s="18" t="s">
        <v>9</v>
      </c>
      <c r="F51" s="18" t="s">
        <v>25</v>
      </c>
      <c r="G51" s="18" t="s">
        <v>10</v>
      </c>
      <c r="H51" s="19" t="s">
        <v>11</v>
      </c>
    </row>
    <row r="52" spans="1:9" ht="12.75" customHeight="1" x14ac:dyDescent="0.2">
      <c r="A52" s="5"/>
      <c r="B52" s="28" t="s">
        <v>44</v>
      </c>
      <c r="C52" s="35"/>
      <c r="D52" s="35">
        <v>1.27</v>
      </c>
      <c r="E52" s="36">
        <v>1.8</v>
      </c>
      <c r="F52" s="37"/>
      <c r="G52" s="37"/>
      <c r="H52" s="31">
        <f t="shared" ref="H52:H69" si="2">D52*E52</f>
        <v>2.286</v>
      </c>
    </row>
    <row r="53" spans="1:9" ht="12.75" customHeight="1" x14ac:dyDescent="0.2">
      <c r="A53" s="5"/>
      <c r="B53" s="28" t="s">
        <v>44</v>
      </c>
      <c r="C53" s="35"/>
      <c r="D53" s="35">
        <v>1.65</v>
      </c>
      <c r="E53" s="36">
        <v>1.8</v>
      </c>
      <c r="F53" s="37"/>
      <c r="G53" s="37"/>
      <c r="H53" s="31">
        <f t="shared" si="2"/>
        <v>2.9699999999999998</v>
      </c>
    </row>
    <row r="54" spans="1:9" ht="12.75" customHeight="1" x14ac:dyDescent="0.2">
      <c r="A54" s="5"/>
      <c r="B54" s="28" t="s">
        <v>44</v>
      </c>
      <c r="C54" s="35"/>
      <c r="D54" s="35">
        <v>1.66</v>
      </c>
      <c r="E54" s="36">
        <v>1.8</v>
      </c>
      <c r="F54" s="37"/>
      <c r="G54" s="37"/>
      <c r="H54" s="31">
        <f t="shared" si="2"/>
        <v>2.988</v>
      </c>
    </row>
    <row r="55" spans="1:9" ht="12.75" customHeight="1" x14ac:dyDescent="0.2">
      <c r="A55" s="5"/>
      <c r="B55" s="28" t="s">
        <v>44</v>
      </c>
      <c r="C55" s="35"/>
      <c r="D55" s="35">
        <v>1.59</v>
      </c>
      <c r="E55" s="36">
        <v>1.8</v>
      </c>
      <c r="F55" s="37"/>
      <c r="G55" s="37"/>
      <c r="H55" s="31">
        <f t="shared" si="2"/>
        <v>2.8620000000000001</v>
      </c>
    </row>
    <row r="56" spans="1:9" ht="12.75" customHeight="1" x14ac:dyDescent="0.2">
      <c r="A56" s="5"/>
      <c r="B56" s="28" t="s">
        <v>44</v>
      </c>
      <c r="C56" s="35"/>
      <c r="D56" s="35">
        <v>1.66</v>
      </c>
      <c r="E56" s="36">
        <v>1.8</v>
      </c>
      <c r="F56" s="37"/>
      <c r="G56" s="37"/>
      <c r="H56" s="31">
        <f t="shared" si="2"/>
        <v>2.988</v>
      </c>
    </row>
    <row r="57" spans="1:9" ht="12.75" customHeight="1" x14ac:dyDescent="0.2">
      <c r="A57" s="5"/>
      <c r="B57" s="28" t="s">
        <v>44</v>
      </c>
      <c r="C57" s="35"/>
      <c r="D57" s="35">
        <v>0.28000000000000003</v>
      </c>
      <c r="E57" s="36">
        <v>1.8</v>
      </c>
      <c r="F57" s="37"/>
      <c r="G57" s="37"/>
      <c r="H57" s="31">
        <f t="shared" si="2"/>
        <v>0.50400000000000011</v>
      </c>
    </row>
    <row r="58" spans="1:9" ht="12.75" customHeight="1" x14ac:dyDescent="0.2">
      <c r="A58" s="5"/>
      <c r="B58" s="28" t="s">
        <v>44</v>
      </c>
      <c r="C58" s="35"/>
      <c r="D58" s="35">
        <v>0.3</v>
      </c>
      <c r="E58" s="36">
        <v>1.8</v>
      </c>
      <c r="F58" s="37"/>
      <c r="G58" s="37"/>
      <c r="H58" s="31">
        <f t="shared" si="2"/>
        <v>0.54</v>
      </c>
    </row>
    <row r="59" spans="1:9" ht="12.75" customHeight="1" x14ac:dyDescent="0.2">
      <c r="A59" s="5"/>
      <c r="B59" s="28" t="s">
        <v>44</v>
      </c>
      <c r="C59" s="35"/>
      <c r="D59" s="35">
        <v>0.28000000000000003</v>
      </c>
      <c r="E59" s="36">
        <v>1.8</v>
      </c>
      <c r="F59" s="37"/>
      <c r="G59" s="37"/>
      <c r="H59" s="31">
        <f t="shared" si="2"/>
        <v>0.50400000000000011</v>
      </c>
      <c r="I59" s="27"/>
    </row>
    <row r="60" spans="1:9" ht="12.75" customHeight="1" x14ac:dyDescent="0.2">
      <c r="A60" s="5"/>
      <c r="B60" s="28" t="s">
        <v>44</v>
      </c>
      <c r="C60" s="35"/>
      <c r="D60" s="35">
        <v>0.35</v>
      </c>
      <c r="E60" s="36">
        <v>1.8</v>
      </c>
      <c r="F60" s="37"/>
      <c r="G60" s="37"/>
      <c r="H60" s="31">
        <f t="shared" si="2"/>
        <v>0.63</v>
      </c>
    </row>
    <row r="61" spans="1:9" ht="12.75" customHeight="1" x14ac:dyDescent="0.2">
      <c r="A61" s="5"/>
      <c r="B61" s="28" t="s">
        <v>44</v>
      </c>
      <c r="C61" s="35"/>
      <c r="D61" s="35">
        <v>1.67</v>
      </c>
      <c r="E61" s="36">
        <v>1.8</v>
      </c>
      <c r="F61" s="37"/>
      <c r="G61" s="37"/>
      <c r="H61" s="31">
        <f t="shared" si="2"/>
        <v>3.0059999999999998</v>
      </c>
    </row>
    <row r="62" spans="1:9" ht="12.75" customHeight="1" x14ac:dyDescent="0.2">
      <c r="A62" s="5"/>
      <c r="B62" s="28" t="s">
        <v>44</v>
      </c>
      <c r="C62" s="35"/>
      <c r="D62" s="35">
        <v>1.67</v>
      </c>
      <c r="E62" s="36">
        <v>1.8</v>
      </c>
      <c r="F62" s="37"/>
      <c r="G62" s="37"/>
      <c r="H62" s="31">
        <f t="shared" si="2"/>
        <v>3.0059999999999998</v>
      </c>
    </row>
    <row r="63" spans="1:9" ht="12.75" customHeight="1" x14ac:dyDescent="0.2">
      <c r="A63" s="5"/>
      <c r="B63" s="28" t="s">
        <v>44</v>
      </c>
      <c r="C63" s="35"/>
      <c r="D63" s="35">
        <v>1.67</v>
      </c>
      <c r="E63" s="36">
        <v>1.8</v>
      </c>
      <c r="F63" s="37"/>
      <c r="G63" s="37"/>
      <c r="H63" s="31">
        <f t="shared" si="2"/>
        <v>3.0059999999999998</v>
      </c>
    </row>
    <row r="64" spans="1:9" ht="12.75" customHeight="1" x14ac:dyDescent="0.2">
      <c r="A64" s="5"/>
      <c r="B64" s="28" t="s">
        <v>44</v>
      </c>
      <c r="C64" s="35"/>
      <c r="D64" s="35">
        <v>1.67</v>
      </c>
      <c r="E64" s="36">
        <v>1.8</v>
      </c>
      <c r="F64" s="37"/>
      <c r="G64" s="37"/>
      <c r="H64" s="31">
        <f t="shared" si="2"/>
        <v>3.0059999999999998</v>
      </c>
    </row>
    <row r="65" spans="1:8" ht="12.75" customHeight="1" x14ac:dyDescent="0.2">
      <c r="A65" s="5"/>
      <c r="B65" s="28" t="s">
        <v>44</v>
      </c>
      <c r="C65" s="35"/>
      <c r="D65" s="35">
        <v>0.5</v>
      </c>
      <c r="E65" s="36">
        <v>1.8</v>
      </c>
      <c r="F65" s="37"/>
      <c r="G65" s="37"/>
      <c r="H65" s="31">
        <f t="shared" si="2"/>
        <v>0.9</v>
      </c>
    </row>
    <row r="66" spans="1:8" ht="12.75" customHeight="1" x14ac:dyDescent="0.2">
      <c r="A66" s="5"/>
      <c r="B66" s="28" t="s">
        <v>44</v>
      </c>
      <c r="C66" s="35"/>
      <c r="D66" s="35">
        <v>0.36</v>
      </c>
      <c r="E66" s="36">
        <v>1.8</v>
      </c>
      <c r="F66" s="37"/>
      <c r="G66" s="37"/>
      <c r="H66" s="31">
        <f t="shared" si="2"/>
        <v>0.64800000000000002</v>
      </c>
    </row>
    <row r="67" spans="1:8" ht="12.75" customHeight="1" x14ac:dyDescent="0.2">
      <c r="A67" s="5"/>
      <c r="B67" s="28" t="s">
        <v>44</v>
      </c>
      <c r="C67" s="35"/>
      <c r="D67" s="35">
        <v>0.44</v>
      </c>
      <c r="E67" s="36">
        <v>1.8</v>
      </c>
      <c r="F67" s="37"/>
      <c r="G67" s="37"/>
      <c r="H67" s="31">
        <f t="shared" si="2"/>
        <v>0.79200000000000004</v>
      </c>
    </row>
    <row r="68" spans="1:8" ht="12.75" customHeight="1" x14ac:dyDescent="0.2">
      <c r="A68" s="5"/>
      <c r="B68" s="28" t="s">
        <v>44</v>
      </c>
      <c r="C68" s="35"/>
      <c r="D68" s="35">
        <v>0.44</v>
      </c>
      <c r="E68" s="36">
        <v>1.8</v>
      </c>
      <c r="F68" s="37"/>
      <c r="G68" s="37"/>
      <c r="H68" s="31">
        <f t="shared" si="2"/>
        <v>0.79200000000000004</v>
      </c>
    </row>
    <row r="69" spans="1:8" ht="12.75" customHeight="1" x14ac:dyDescent="0.2">
      <c r="A69" s="5"/>
      <c r="B69" s="28" t="s">
        <v>44</v>
      </c>
      <c r="C69" s="35"/>
      <c r="D69" s="35">
        <v>0.4</v>
      </c>
      <c r="E69" s="36">
        <v>1.8</v>
      </c>
      <c r="F69" s="37"/>
      <c r="G69" s="37"/>
      <c r="H69" s="31">
        <f t="shared" si="2"/>
        <v>0.72000000000000008</v>
      </c>
    </row>
    <row r="70" spans="1:8" ht="12.75" customHeight="1" thickBot="1" x14ac:dyDescent="0.25">
      <c r="A70" s="5"/>
      <c r="B70" s="166" t="s">
        <v>13</v>
      </c>
      <c r="C70" s="167"/>
      <c r="D70" s="167"/>
      <c r="E70" s="167"/>
      <c r="F70" s="167"/>
      <c r="G70" s="168"/>
      <c r="H70" s="24">
        <f>SUM(H52:H69)</f>
        <v>32.148000000000003</v>
      </c>
    </row>
    <row r="71" spans="1:8" ht="12.75" customHeight="1" x14ac:dyDescent="0.2"/>
    <row r="72" spans="1:8" ht="12.75" customHeight="1" x14ac:dyDescent="0.2">
      <c r="A72" s="11" t="s">
        <v>45</v>
      </c>
      <c r="B72" s="38" t="s">
        <v>46</v>
      </c>
      <c r="C72" s="13"/>
      <c r="D72" s="13"/>
      <c r="E72" s="5"/>
      <c r="F72" s="5"/>
      <c r="G72" s="5"/>
    </row>
    <row r="73" spans="1:8" ht="12.75" customHeight="1" thickBot="1" x14ac:dyDescent="0.25">
      <c r="A73" s="15"/>
      <c r="B73" s="13"/>
      <c r="C73" s="13"/>
      <c r="D73" s="13"/>
      <c r="E73" s="5"/>
      <c r="F73" s="5"/>
      <c r="G73" s="5"/>
    </row>
    <row r="74" spans="1:8" ht="12.75" customHeight="1" x14ac:dyDescent="0.2">
      <c r="A74" s="5"/>
      <c r="B74" s="16" t="s">
        <v>5</v>
      </c>
      <c r="C74" s="17" t="s">
        <v>6</v>
      </c>
      <c r="D74" s="18" t="s">
        <v>7</v>
      </c>
      <c r="E74" s="17" t="s">
        <v>9</v>
      </c>
      <c r="F74" s="17" t="s">
        <v>8</v>
      </c>
      <c r="G74" s="18" t="s">
        <v>10</v>
      </c>
      <c r="H74" s="19" t="s">
        <v>11</v>
      </c>
    </row>
    <row r="75" spans="1:8" ht="12.75" customHeight="1" x14ac:dyDescent="0.2">
      <c r="A75" s="5"/>
      <c r="B75" s="28" t="s">
        <v>47</v>
      </c>
      <c r="C75" s="39"/>
      <c r="D75" s="40">
        <v>4.8600000000000003</v>
      </c>
      <c r="E75" s="35">
        <v>0.6</v>
      </c>
      <c r="F75" s="35"/>
      <c r="G75" s="37"/>
      <c r="H75" s="41">
        <f t="shared" ref="H75:H80" si="3">E75*D75</f>
        <v>2.9159999999999999</v>
      </c>
    </row>
    <row r="76" spans="1:8" ht="12.75" customHeight="1" x14ac:dyDescent="0.2">
      <c r="A76" s="5"/>
      <c r="B76" s="28" t="s">
        <v>48</v>
      </c>
      <c r="C76" s="42"/>
      <c r="D76" s="29">
        <v>4.79</v>
      </c>
      <c r="E76" s="33">
        <v>0.6</v>
      </c>
      <c r="F76" s="33"/>
      <c r="G76" s="29"/>
      <c r="H76" s="41">
        <f t="shared" si="3"/>
        <v>2.8740000000000001</v>
      </c>
    </row>
    <row r="77" spans="1:8" ht="12.75" customHeight="1" x14ac:dyDescent="0.2">
      <c r="A77" s="5"/>
      <c r="B77" s="28" t="s">
        <v>49</v>
      </c>
      <c r="C77" s="42"/>
      <c r="D77" s="33">
        <v>1</v>
      </c>
      <c r="E77" s="33">
        <v>0.33</v>
      </c>
      <c r="F77" s="33"/>
      <c r="G77" s="29"/>
      <c r="H77" s="41">
        <f t="shared" si="3"/>
        <v>0.33</v>
      </c>
    </row>
    <row r="78" spans="1:8" ht="12.75" customHeight="1" x14ac:dyDescent="0.2">
      <c r="A78" s="5"/>
      <c r="B78" s="28" t="s">
        <v>50</v>
      </c>
      <c r="C78" s="42"/>
      <c r="D78" s="29">
        <v>1</v>
      </c>
      <c r="E78" s="33">
        <v>0.33</v>
      </c>
      <c r="F78" s="33"/>
      <c r="G78" s="29"/>
      <c r="H78" s="41">
        <f t="shared" si="3"/>
        <v>0.33</v>
      </c>
    </row>
    <row r="79" spans="1:8" ht="12.75" customHeight="1" x14ac:dyDescent="0.2">
      <c r="A79" s="5"/>
      <c r="B79" s="28" t="s">
        <v>51</v>
      </c>
      <c r="C79" s="42"/>
      <c r="D79" s="29">
        <v>1.1499999999999999</v>
      </c>
      <c r="E79" s="33">
        <v>0.6</v>
      </c>
      <c r="F79" s="33"/>
      <c r="G79" s="29"/>
      <c r="H79" s="41">
        <f t="shared" si="3"/>
        <v>0.69</v>
      </c>
    </row>
    <row r="80" spans="1:8" ht="12.75" customHeight="1" x14ac:dyDescent="0.2">
      <c r="A80" s="5"/>
      <c r="B80" s="28" t="s">
        <v>52</v>
      </c>
      <c r="C80" s="42"/>
      <c r="D80" s="33">
        <v>1.1499999999999999</v>
      </c>
      <c r="E80" s="33">
        <v>0.6</v>
      </c>
      <c r="F80" s="33"/>
      <c r="G80" s="29"/>
      <c r="H80" s="41">
        <f t="shared" si="3"/>
        <v>0.69</v>
      </c>
    </row>
    <row r="81" spans="1:11" ht="12.75" customHeight="1" thickBot="1" x14ac:dyDescent="0.25">
      <c r="A81" s="5"/>
      <c r="B81" s="166" t="s">
        <v>13</v>
      </c>
      <c r="C81" s="167"/>
      <c r="D81" s="167"/>
      <c r="E81" s="167"/>
      <c r="F81" s="167"/>
      <c r="G81" s="168"/>
      <c r="H81" s="24">
        <f>SUM(H75:H80)</f>
        <v>7.83</v>
      </c>
    </row>
    <row r="82" spans="1:11" ht="12.75" customHeight="1" x14ac:dyDescent="0.2"/>
    <row r="83" spans="1:11" ht="12.75" customHeight="1" x14ac:dyDescent="0.2">
      <c r="A83" s="11" t="s">
        <v>53</v>
      </c>
      <c r="B83" s="12" t="s">
        <v>54</v>
      </c>
      <c r="C83" s="13"/>
      <c r="D83" s="13"/>
      <c r="E83" s="5"/>
      <c r="F83" s="5"/>
      <c r="G83" s="5"/>
    </row>
    <row r="84" spans="1:11" ht="12.75" customHeight="1" thickBot="1" x14ac:dyDescent="0.25">
      <c r="A84" s="15"/>
      <c r="B84" s="13"/>
      <c r="C84" s="13"/>
      <c r="D84" s="13"/>
      <c r="E84" s="5"/>
      <c r="F84" s="5"/>
      <c r="G84" s="5"/>
    </row>
    <row r="85" spans="1:11" ht="12.75" customHeight="1" x14ac:dyDescent="0.2">
      <c r="A85" s="5"/>
      <c r="B85" s="16" t="s">
        <v>5</v>
      </c>
      <c r="C85" s="17" t="s">
        <v>6</v>
      </c>
      <c r="D85" s="18" t="s">
        <v>55</v>
      </c>
      <c r="E85" s="18" t="s">
        <v>9</v>
      </c>
      <c r="F85" s="18" t="s">
        <v>8</v>
      </c>
      <c r="G85" s="18" t="s">
        <v>10</v>
      </c>
      <c r="H85" s="19" t="s">
        <v>11</v>
      </c>
    </row>
    <row r="86" spans="1:11" ht="12.75" customHeight="1" x14ac:dyDescent="0.2">
      <c r="A86" s="5"/>
      <c r="B86" s="28" t="s">
        <v>56</v>
      </c>
      <c r="C86" s="37"/>
      <c r="D86" s="36">
        <v>25.96</v>
      </c>
      <c r="E86" s="37"/>
      <c r="F86" s="37"/>
      <c r="G86" s="37"/>
      <c r="H86" s="31">
        <f t="shared" ref="H86:H96" si="4">D86-G86</f>
        <v>25.96</v>
      </c>
    </row>
    <row r="87" spans="1:11" ht="12.75" customHeight="1" x14ac:dyDescent="0.2">
      <c r="A87" s="5"/>
      <c r="B87" s="28" t="s">
        <v>57</v>
      </c>
      <c r="C87" s="29"/>
      <c r="D87" s="29">
        <v>25.76</v>
      </c>
      <c r="E87" s="37"/>
      <c r="F87" s="37"/>
      <c r="G87" s="37"/>
      <c r="H87" s="31">
        <f t="shared" si="4"/>
        <v>25.76</v>
      </c>
    </row>
    <row r="88" spans="1:11" ht="12.75" customHeight="1" x14ac:dyDescent="0.2">
      <c r="A88" s="5"/>
      <c r="B88" s="28" t="s">
        <v>58</v>
      </c>
      <c r="C88" s="29"/>
      <c r="D88" s="29">
        <v>44.616</v>
      </c>
      <c r="E88" s="29"/>
      <c r="F88" s="29"/>
      <c r="G88" s="29">
        <f>1.17+1.17*0.47</f>
        <v>1.7199</v>
      </c>
      <c r="H88" s="31">
        <f t="shared" si="4"/>
        <v>42.896099999999997</v>
      </c>
    </row>
    <row r="89" spans="1:11" ht="12.75" customHeight="1" x14ac:dyDescent="0.2">
      <c r="A89" s="5"/>
      <c r="B89" s="28" t="s">
        <v>59</v>
      </c>
      <c r="C89" s="37"/>
      <c r="D89" s="36">
        <v>43.744800000000005</v>
      </c>
      <c r="E89" s="29"/>
      <c r="F89" s="37"/>
      <c r="G89" s="29">
        <f>1.17+0.97*0.47</f>
        <v>1.6258999999999999</v>
      </c>
      <c r="H89" s="31">
        <f t="shared" si="4"/>
        <v>42.118900000000004</v>
      </c>
    </row>
    <row r="90" spans="1:11" ht="12.75" customHeight="1" x14ac:dyDescent="0.2">
      <c r="A90" s="5"/>
      <c r="B90" s="28" t="s">
        <v>60</v>
      </c>
      <c r="C90" s="29"/>
      <c r="D90" s="29">
        <v>17.449200000000001</v>
      </c>
      <c r="E90" s="40"/>
      <c r="F90" s="29"/>
      <c r="G90" s="40">
        <v>0.57499999999999996</v>
      </c>
      <c r="H90" s="31">
        <f t="shared" si="4"/>
        <v>16.874200000000002</v>
      </c>
    </row>
    <row r="91" spans="1:11" ht="12.75" customHeight="1" x14ac:dyDescent="0.2">
      <c r="A91" s="5"/>
      <c r="B91" s="28" t="s">
        <v>61</v>
      </c>
      <c r="C91" s="29"/>
      <c r="D91" s="29">
        <v>17.5016</v>
      </c>
      <c r="E91" s="29"/>
      <c r="F91" s="29"/>
      <c r="G91" s="29">
        <v>0.57499999999999996</v>
      </c>
      <c r="H91" s="31">
        <f t="shared" si="4"/>
        <v>16.926600000000001</v>
      </c>
      <c r="K91" s="27"/>
    </row>
    <row r="92" spans="1:11" ht="12.75" customHeight="1" x14ac:dyDescent="0.2">
      <c r="A92" s="5"/>
      <c r="B92" s="28" t="s">
        <v>62</v>
      </c>
      <c r="C92" s="37"/>
      <c r="D92" s="36">
        <v>2.5099999999999998</v>
      </c>
      <c r="E92" s="37"/>
      <c r="F92" s="37"/>
      <c r="G92" s="37"/>
      <c r="H92" s="31">
        <f t="shared" si="4"/>
        <v>2.5099999999999998</v>
      </c>
    </row>
    <row r="93" spans="1:11" ht="12.75" customHeight="1" x14ac:dyDescent="0.2">
      <c r="A93" s="5"/>
      <c r="B93" s="28" t="s">
        <v>63</v>
      </c>
      <c r="C93" s="29"/>
      <c r="D93" s="29">
        <v>2.64</v>
      </c>
      <c r="E93" s="37"/>
      <c r="F93" s="37"/>
      <c r="G93" s="37"/>
      <c r="H93" s="31">
        <f t="shared" si="4"/>
        <v>2.64</v>
      </c>
    </row>
    <row r="94" spans="1:11" ht="12.75" customHeight="1" x14ac:dyDescent="0.2">
      <c r="A94" s="5"/>
      <c r="B94" s="28" t="s">
        <v>64</v>
      </c>
      <c r="C94" s="29"/>
      <c r="D94" s="29">
        <v>215.78</v>
      </c>
      <c r="E94" s="29"/>
      <c r="F94" s="29"/>
      <c r="G94" s="29"/>
      <c r="H94" s="31">
        <f t="shared" si="4"/>
        <v>215.78</v>
      </c>
    </row>
    <row r="95" spans="1:11" ht="12.75" customHeight="1" x14ac:dyDescent="0.2">
      <c r="A95" s="5"/>
      <c r="B95" s="28" t="s">
        <v>65</v>
      </c>
      <c r="C95" s="37"/>
      <c r="D95" s="36">
        <v>5.7</v>
      </c>
      <c r="E95" s="29"/>
      <c r="F95" s="29"/>
      <c r="G95" s="29"/>
      <c r="H95" s="31">
        <f t="shared" si="4"/>
        <v>5.7</v>
      </c>
    </row>
    <row r="96" spans="1:11" ht="12.75" customHeight="1" x14ac:dyDescent="0.2">
      <c r="A96" s="5"/>
      <c r="B96" s="28" t="s">
        <v>66</v>
      </c>
      <c r="C96" s="29"/>
      <c r="D96" s="29">
        <v>2.8679999999999999</v>
      </c>
      <c r="E96" s="29"/>
      <c r="F96" s="43"/>
      <c r="G96" s="27"/>
      <c r="H96" s="31">
        <f t="shared" si="4"/>
        <v>2.8679999999999999</v>
      </c>
    </row>
    <row r="97" spans="1:12" ht="12.75" customHeight="1" thickBot="1" x14ac:dyDescent="0.25">
      <c r="A97" s="5"/>
      <c r="B97" s="166" t="s">
        <v>13</v>
      </c>
      <c r="C97" s="167"/>
      <c r="D97" s="167"/>
      <c r="E97" s="167"/>
      <c r="F97" s="167"/>
      <c r="G97" s="168"/>
      <c r="H97" s="24">
        <f>SUM(H86:H96)</f>
        <v>400.03379999999993</v>
      </c>
    </row>
    <row r="98" spans="1:12" ht="12.75" customHeight="1" x14ac:dyDescent="0.2"/>
    <row r="99" spans="1:12" ht="12.75" customHeight="1" x14ac:dyDescent="0.2">
      <c r="A99" s="11" t="s">
        <v>67</v>
      </c>
      <c r="B99" s="12" t="s">
        <v>68</v>
      </c>
      <c r="C99" s="13"/>
      <c r="D99" s="13"/>
      <c r="E99" s="5"/>
      <c r="F99" s="5"/>
      <c r="G99" s="5"/>
    </row>
    <row r="100" spans="1:12" ht="12.75" customHeight="1" thickBot="1" x14ac:dyDescent="0.25">
      <c r="A100" s="15"/>
      <c r="B100" s="13"/>
      <c r="C100" s="13"/>
      <c r="D100" s="13"/>
      <c r="E100" s="5"/>
      <c r="F100" s="5"/>
      <c r="G100" s="5"/>
    </row>
    <row r="101" spans="1:12" ht="12.75" customHeight="1" x14ac:dyDescent="0.2">
      <c r="A101" s="5"/>
      <c r="B101" s="16" t="s">
        <v>5</v>
      </c>
      <c r="C101" s="17" t="s">
        <v>6</v>
      </c>
      <c r="D101" s="17" t="s">
        <v>7</v>
      </c>
      <c r="E101" s="17" t="s">
        <v>8</v>
      </c>
      <c r="F101" s="17" t="s">
        <v>9</v>
      </c>
      <c r="G101" s="18" t="s">
        <v>10</v>
      </c>
      <c r="H101" s="19" t="s">
        <v>6</v>
      </c>
    </row>
    <row r="102" spans="1:12" ht="12.75" customHeight="1" x14ac:dyDescent="0.2">
      <c r="A102" s="5"/>
      <c r="B102" s="28" t="s">
        <v>69</v>
      </c>
      <c r="C102" s="42">
        <v>5</v>
      </c>
      <c r="D102" s="33"/>
      <c r="E102" s="33"/>
      <c r="F102" s="33"/>
      <c r="G102" s="29"/>
      <c r="H102" s="41">
        <f t="shared" ref="H102:H105" si="5">C102</f>
        <v>5</v>
      </c>
    </row>
    <row r="103" spans="1:12" ht="12.75" customHeight="1" x14ac:dyDescent="0.2">
      <c r="A103" s="5"/>
      <c r="B103" s="28" t="s">
        <v>70</v>
      </c>
      <c r="C103" s="42">
        <v>5</v>
      </c>
      <c r="D103" s="33"/>
      <c r="E103" s="33"/>
      <c r="F103" s="33"/>
      <c r="G103" s="29"/>
      <c r="H103" s="41">
        <f t="shared" si="5"/>
        <v>5</v>
      </c>
    </row>
    <row r="104" spans="1:12" ht="12.75" customHeight="1" x14ac:dyDescent="0.2">
      <c r="A104" s="5"/>
      <c r="B104" s="28" t="s">
        <v>71</v>
      </c>
      <c r="C104" s="42">
        <v>1</v>
      </c>
      <c r="D104" s="33"/>
      <c r="E104" s="33"/>
      <c r="F104" s="33"/>
      <c r="G104" s="29"/>
      <c r="H104" s="41">
        <f t="shared" si="5"/>
        <v>1</v>
      </c>
      <c r="L104" s="44"/>
    </row>
    <row r="105" spans="1:12" ht="12.75" customHeight="1" x14ac:dyDescent="0.2">
      <c r="A105" s="5"/>
      <c r="B105" s="28" t="s">
        <v>72</v>
      </c>
      <c r="C105" s="42">
        <v>1</v>
      </c>
      <c r="D105" s="33"/>
      <c r="E105" s="33"/>
      <c r="F105" s="33"/>
      <c r="G105" s="29"/>
      <c r="H105" s="41">
        <f t="shared" si="5"/>
        <v>1</v>
      </c>
    </row>
    <row r="106" spans="1:12" ht="12.75" customHeight="1" thickBot="1" x14ac:dyDescent="0.25">
      <c r="A106" s="5"/>
      <c r="B106" s="166" t="s">
        <v>73</v>
      </c>
      <c r="C106" s="167"/>
      <c r="D106" s="167"/>
      <c r="E106" s="167"/>
      <c r="F106" s="167"/>
      <c r="G106" s="176"/>
      <c r="H106" s="24">
        <f>SUM(H102:H105)</f>
        <v>12</v>
      </c>
    </row>
    <row r="107" spans="1:12" ht="12.75" customHeight="1" x14ac:dyDescent="0.2"/>
    <row r="108" spans="1:12" ht="12.75" customHeight="1" x14ac:dyDescent="0.2">
      <c r="A108" s="11" t="s">
        <v>74</v>
      </c>
      <c r="B108" s="12" t="s">
        <v>75</v>
      </c>
      <c r="C108" s="13"/>
      <c r="D108" s="13"/>
      <c r="E108" s="5"/>
      <c r="F108" s="5"/>
      <c r="G108" s="5"/>
    </row>
    <row r="109" spans="1:12" ht="12.75" customHeight="1" thickBot="1" x14ac:dyDescent="0.25">
      <c r="A109" s="15"/>
      <c r="B109" s="13"/>
      <c r="C109" s="13"/>
      <c r="D109" s="13"/>
      <c r="E109" s="5"/>
      <c r="F109" s="5"/>
      <c r="G109" s="5"/>
    </row>
    <row r="110" spans="1:12" ht="12.75" customHeight="1" x14ac:dyDescent="0.2">
      <c r="A110" s="5"/>
      <c r="B110" s="16" t="s">
        <v>5</v>
      </c>
      <c r="C110" s="17" t="s">
        <v>6</v>
      </c>
      <c r="D110" s="17" t="s">
        <v>7</v>
      </c>
      <c r="E110" s="17" t="s">
        <v>76</v>
      </c>
      <c r="F110" s="18" t="s">
        <v>77</v>
      </c>
      <c r="G110" s="18" t="s">
        <v>10</v>
      </c>
      <c r="H110" s="19" t="s">
        <v>6</v>
      </c>
    </row>
    <row r="111" spans="1:12" ht="12.75" customHeight="1" x14ac:dyDescent="0.2">
      <c r="A111" s="5"/>
      <c r="B111" s="28" t="s">
        <v>78</v>
      </c>
      <c r="C111" s="42">
        <v>5</v>
      </c>
      <c r="D111" s="42"/>
      <c r="E111" s="33"/>
      <c r="F111" s="29"/>
      <c r="G111" s="29"/>
      <c r="H111" s="41">
        <f t="shared" ref="H111:H114" si="6">C111</f>
        <v>5</v>
      </c>
    </row>
    <row r="112" spans="1:12" ht="12.75" customHeight="1" x14ac:dyDescent="0.2">
      <c r="A112" s="5"/>
      <c r="B112" s="28" t="s">
        <v>79</v>
      </c>
      <c r="C112" s="42">
        <v>4</v>
      </c>
      <c r="D112" s="42"/>
      <c r="E112" s="33"/>
      <c r="F112" s="29"/>
      <c r="G112" s="29"/>
      <c r="H112" s="41">
        <f t="shared" si="6"/>
        <v>4</v>
      </c>
      <c r="K112" s="27"/>
    </row>
    <row r="113" spans="1:8" ht="12.75" customHeight="1" x14ac:dyDescent="0.2">
      <c r="A113" s="5"/>
      <c r="B113" s="28" t="s">
        <v>80</v>
      </c>
      <c r="C113" s="42">
        <v>1</v>
      </c>
      <c r="D113" s="42"/>
      <c r="E113" s="33"/>
      <c r="F113" s="29"/>
      <c r="G113" s="29"/>
      <c r="H113" s="41">
        <f t="shared" si="6"/>
        <v>1</v>
      </c>
    </row>
    <row r="114" spans="1:8" ht="12.75" customHeight="1" x14ac:dyDescent="0.2">
      <c r="A114" s="5"/>
      <c r="B114" s="28" t="s">
        <v>81</v>
      </c>
      <c r="C114" s="42">
        <v>1</v>
      </c>
      <c r="D114" s="42"/>
      <c r="E114" s="33"/>
      <c r="F114" s="29"/>
      <c r="G114" s="29"/>
      <c r="H114" s="41">
        <f t="shared" si="6"/>
        <v>1</v>
      </c>
    </row>
    <row r="115" spans="1:8" ht="12.75" customHeight="1" thickBot="1" x14ac:dyDescent="0.25">
      <c r="A115" s="5"/>
      <c r="B115" s="166" t="s">
        <v>73</v>
      </c>
      <c r="C115" s="167"/>
      <c r="D115" s="167"/>
      <c r="E115" s="167"/>
      <c r="F115" s="167"/>
      <c r="G115" s="176"/>
      <c r="H115" s="24">
        <f>SUM(H111:H114)</f>
        <v>11</v>
      </c>
    </row>
    <row r="116" spans="1:8" ht="12.75" customHeight="1" x14ac:dyDescent="0.2"/>
    <row r="117" spans="1:8" ht="12.75" customHeight="1" x14ac:dyDescent="0.2">
      <c r="A117" s="11" t="s">
        <v>82</v>
      </c>
      <c r="B117" s="12" t="s">
        <v>83</v>
      </c>
      <c r="C117" s="13"/>
      <c r="D117" s="13"/>
      <c r="E117" s="5"/>
      <c r="F117" s="5"/>
      <c r="G117" s="5"/>
    </row>
    <row r="118" spans="1:8" ht="12.75" customHeight="1" thickBot="1" x14ac:dyDescent="0.25">
      <c r="A118" s="15"/>
      <c r="B118" s="13"/>
      <c r="C118" s="13"/>
      <c r="D118" s="13"/>
      <c r="E118" s="5"/>
      <c r="F118" s="5"/>
      <c r="G118" s="5"/>
    </row>
    <row r="119" spans="1:8" ht="12.75" customHeight="1" x14ac:dyDescent="0.2">
      <c r="A119" s="5"/>
      <c r="B119" s="16" t="s">
        <v>5</v>
      </c>
      <c r="C119" s="17" t="s">
        <v>6</v>
      </c>
      <c r="D119" s="18" t="s">
        <v>7</v>
      </c>
      <c r="E119" s="17" t="s">
        <v>76</v>
      </c>
      <c r="F119" s="17" t="s">
        <v>8</v>
      </c>
      <c r="G119" s="18" t="s">
        <v>10</v>
      </c>
      <c r="H119" s="19" t="s">
        <v>11</v>
      </c>
    </row>
    <row r="120" spans="1:8" ht="12.75" customHeight="1" x14ac:dyDescent="0.2">
      <c r="A120" s="5"/>
      <c r="B120" s="28" t="s">
        <v>84</v>
      </c>
      <c r="C120" s="42">
        <v>1</v>
      </c>
      <c r="D120" s="29">
        <v>2.42</v>
      </c>
      <c r="E120" s="33">
        <v>0.5</v>
      </c>
      <c r="F120" s="33"/>
      <c r="G120" s="29"/>
      <c r="H120" s="41">
        <f t="shared" ref="H120:H121" si="7">C120*D120*E120</f>
        <v>1.21</v>
      </c>
    </row>
    <row r="121" spans="1:8" ht="12.75" customHeight="1" x14ac:dyDescent="0.2">
      <c r="A121" s="5"/>
      <c r="B121" s="28" t="s">
        <v>85</v>
      </c>
      <c r="C121" s="42">
        <v>14</v>
      </c>
      <c r="D121" s="29">
        <v>2.17</v>
      </c>
      <c r="E121" s="33">
        <v>1</v>
      </c>
      <c r="F121" s="33"/>
      <c r="G121" s="29"/>
      <c r="H121" s="41">
        <f t="shared" si="7"/>
        <v>30.38</v>
      </c>
    </row>
    <row r="122" spans="1:8" ht="12.75" customHeight="1" thickBot="1" x14ac:dyDescent="0.25">
      <c r="A122" s="5"/>
      <c r="B122" s="166" t="s">
        <v>13</v>
      </c>
      <c r="C122" s="167"/>
      <c r="D122" s="167"/>
      <c r="E122" s="167"/>
      <c r="F122" s="167"/>
      <c r="G122" s="176"/>
      <c r="H122" s="24">
        <f>SUM(H120:H121)</f>
        <v>31.59</v>
      </c>
    </row>
    <row r="123" spans="1:8" ht="12.75" customHeight="1" x14ac:dyDescent="0.2"/>
    <row r="124" spans="1:8" ht="12.75" customHeight="1" x14ac:dyDescent="0.2">
      <c r="A124" s="11" t="s">
        <v>86</v>
      </c>
      <c r="B124" s="12" t="s">
        <v>87</v>
      </c>
      <c r="C124" s="13"/>
      <c r="D124" s="13"/>
      <c r="E124" s="5"/>
      <c r="F124" s="5"/>
      <c r="G124" s="5"/>
    </row>
    <row r="125" spans="1:8" ht="12.75" customHeight="1" thickBot="1" x14ac:dyDescent="0.25">
      <c r="A125" s="15"/>
      <c r="B125" s="13"/>
      <c r="C125" s="13"/>
      <c r="D125" s="13"/>
      <c r="E125" s="5"/>
      <c r="F125" s="5"/>
      <c r="G125" s="5"/>
    </row>
    <row r="126" spans="1:8" ht="12.75" customHeight="1" x14ac:dyDescent="0.2">
      <c r="A126" s="5"/>
      <c r="B126" s="16" t="s">
        <v>5</v>
      </c>
      <c r="C126" s="17" t="s">
        <v>6</v>
      </c>
      <c r="D126" s="18" t="s">
        <v>7</v>
      </c>
      <c r="E126" s="17" t="s">
        <v>76</v>
      </c>
      <c r="F126" s="17" t="s">
        <v>8</v>
      </c>
      <c r="G126" s="18" t="s">
        <v>10</v>
      </c>
      <c r="H126" s="19" t="s">
        <v>11</v>
      </c>
    </row>
    <row r="127" spans="1:8" ht="12.75" customHeight="1" x14ac:dyDescent="0.2">
      <c r="A127" s="5"/>
      <c r="B127" s="28" t="s">
        <v>88</v>
      </c>
      <c r="C127" s="42">
        <v>1</v>
      </c>
      <c r="D127" s="29">
        <v>0.88</v>
      </c>
      <c r="E127" s="33">
        <v>2.1</v>
      </c>
      <c r="F127" s="33"/>
      <c r="G127" s="29"/>
      <c r="H127" s="41">
        <f t="shared" ref="H127:H136" si="8">C127*E127*D127</f>
        <v>1.8480000000000001</v>
      </c>
    </row>
    <row r="128" spans="1:8" ht="12.75" customHeight="1" x14ac:dyDescent="0.2">
      <c r="A128" s="5"/>
      <c r="B128" s="28" t="s">
        <v>89</v>
      </c>
      <c r="C128" s="42">
        <v>1</v>
      </c>
      <c r="D128" s="29">
        <v>0.88</v>
      </c>
      <c r="E128" s="33">
        <v>2.1</v>
      </c>
      <c r="F128" s="33"/>
      <c r="G128" s="29"/>
      <c r="H128" s="41">
        <f t="shared" si="8"/>
        <v>1.8480000000000001</v>
      </c>
    </row>
    <row r="129" spans="1:11" ht="12.75" customHeight="1" x14ac:dyDescent="0.2">
      <c r="A129" s="5"/>
      <c r="B129" s="28" t="s">
        <v>90</v>
      </c>
      <c r="C129" s="42">
        <v>1</v>
      </c>
      <c r="D129" s="29">
        <v>1.25</v>
      </c>
      <c r="E129" s="33">
        <v>2.4</v>
      </c>
      <c r="F129" s="33"/>
      <c r="G129" s="29"/>
      <c r="H129" s="41">
        <f t="shared" si="8"/>
        <v>3</v>
      </c>
    </row>
    <row r="130" spans="1:11" ht="12.75" customHeight="1" x14ac:dyDescent="0.2">
      <c r="A130" s="5"/>
      <c r="B130" s="28" t="s">
        <v>91</v>
      </c>
      <c r="C130" s="42">
        <v>1</v>
      </c>
      <c r="D130" s="29">
        <v>3.07</v>
      </c>
      <c r="E130" s="33">
        <v>3.05</v>
      </c>
      <c r="F130" s="33"/>
      <c r="G130" s="29"/>
      <c r="H130" s="41">
        <f t="shared" si="8"/>
        <v>9.3634999999999984</v>
      </c>
    </row>
    <row r="131" spans="1:11" ht="12.75" customHeight="1" x14ac:dyDescent="0.2">
      <c r="A131" s="5"/>
      <c r="B131" s="28" t="s">
        <v>92</v>
      </c>
      <c r="C131" s="42">
        <v>1</v>
      </c>
      <c r="D131" s="29">
        <v>2.2400000000000002</v>
      </c>
      <c r="E131" s="33">
        <v>2.27</v>
      </c>
      <c r="F131" s="33"/>
      <c r="G131" s="29"/>
      <c r="H131" s="41">
        <f t="shared" si="8"/>
        <v>5.0848000000000004</v>
      </c>
    </row>
    <row r="132" spans="1:11" ht="12.75" customHeight="1" x14ac:dyDescent="0.2">
      <c r="A132" s="5"/>
      <c r="B132" s="28" t="s">
        <v>92</v>
      </c>
      <c r="C132" s="42">
        <v>1</v>
      </c>
      <c r="D132" s="29">
        <v>0.96</v>
      </c>
      <c r="E132" s="33">
        <v>2.1</v>
      </c>
      <c r="F132" s="33"/>
      <c r="G132" s="29"/>
      <c r="H132" s="41">
        <f t="shared" si="8"/>
        <v>2.016</v>
      </c>
    </row>
    <row r="133" spans="1:11" ht="12.75" customHeight="1" x14ac:dyDescent="0.2">
      <c r="A133" s="5"/>
      <c r="B133" s="28" t="s">
        <v>93</v>
      </c>
      <c r="C133" s="42">
        <v>1</v>
      </c>
      <c r="D133" s="29">
        <v>0.96</v>
      </c>
      <c r="E133" s="33">
        <v>2.1</v>
      </c>
      <c r="F133" s="33"/>
      <c r="G133" s="29"/>
      <c r="H133" s="41">
        <f t="shared" si="8"/>
        <v>2.016</v>
      </c>
    </row>
    <row r="134" spans="1:11" ht="12.75" customHeight="1" x14ac:dyDescent="0.2">
      <c r="A134" s="5"/>
      <c r="B134" s="28" t="s">
        <v>94</v>
      </c>
      <c r="C134" s="42">
        <v>1</v>
      </c>
      <c r="D134" s="29">
        <v>1.19</v>
      </c>
      <c r="E134" s="33">
        <v>2.4</v>
      </c>
      <c r="F134" s="33"/>
      <c r="G134" s="29"/>
      <c r="H134" s="41">
        <f t="shared" si="8"/>
        <v>2.8559999999999999</v>
      </c>
    </row>
    <row r="135" spans="1:11" ht="15.75" customHeight="1" x14ac:dyDescent="0.2">
      <c r="A135" s="5"/>
      <c r="B135" s="28" t="s">
        <v>95</v>
      </c>
      <c r="C135" s="42">
        <v>1</v>
      </c>
      <c r="D135" s="29">
        <v>0.8</v>
      </c>
      <c r="E135" s="33">
        <v>2.4</v>
      </c>
      <c r="F135" s="33"/>
      <c r="G135" s="29"/>
      <c r="H135" s="41">
        <f t="shared" si="8"/>
        <v>1.92</v>
      </c>
    </row>
    <row r="136" spans="1:11" ht="15.75" customHeight="1" x14ac:dyDescent="0.2">
      <c r="A136" s="5"/>
      <c r="B136" s="28" t="s">
        <v>95</v>
      </c>
      <c r="C136" s="42">
        <v>1</v>
      </c>
      <c r="D136" s="29">
        <v>1.64</v>
      </c>
      <c r="E136" s="33">
        <v>2.1</v>
      </c>
      <c r="F136" s="33"/>
      <c r="G136" s="29"/>
      <c r="H136" s="41">
        <f t="shared" si="8"/>
        <v>3.444</v>
      </c>
    </row>
    <row r="137" spans="1:11" ht="12.75" customHeight="1" thickBot="1" x14ac:dyDescent="0.25">
      <c r="A137" s="5"/>
      <c r="B137" s="166" t="s">
        <v>13</v>
      </c>
      <c r="C137" s="167"/>
      <c r="D137" s="167"/>
      <c r="E137" s="167"/>
      <c r="F137" s="167"/>
      <c r="G137" s="176"/>
      <c r="H137" s="24">
        <f>SUM(H127:H136)</f>
        <v>33.396300000000004</v>
      </c>
    </row>
    <row r="138" spans="1:11" ht="12.75" customHeight="1" x14ac:dyDescent="0.2"/>
    <row r="139" spans="1:11" ht="12.75" customHeight="1" x14ac:dyDescent="0.2">
      <c r="A139" s="11" t="s">
        <v>96</v>
      </c>
      <c r="B139" s="38" t="s">
        <v>97</v>
      </c>
      <c r="C139" s="13"/>
      <c r="D139" s="13"/>
      <c r="E139" s="5"/>
      <c r="F139" s="5"/>
      <c r="G139" s="5"/>
    </row>
    <row r="140" spans="1:11" ht="12.75" customHeight="1" thickBot="1" x14ac:dyDescent="0.25">
      <c r="A140" s="15"/>
      <c r="B140" s="13"/>
      <c r="C140" s="13"/>
      <c r="D140" s="13"/>
      <c r="E140" s="5"/>
      <c r="F140" s="5"/>
      <c r="G140" s="5"/>
    </row>
    <row r="141" spans="1:11" ht="12.75" customHeight="1" x14ac:dyDescent="0.2">
      <c r="A141" s="5"/>
      <c r="B141" s="16" t="s">
        <v>5</v>
      </c>
      <c r="C141" s="17" t="s">
        <v>6</v>
      </c>
      <c r="D141" s="17" t="s">
        <v>11</v>
      </c>
      <c r="E141" s="17" t="s">
        <v>98</v>
      </c>
      <c r="F141" s="18" t="s">
        <v>9</v>
      </c>
      <c r="G141" s="18" t="s">
        <v>8</v>
      </c>
      <c r="H141" s="18" t="s">
        <v>10</v>
      </c>
      <c r="I141" s="19" t="s">
        <v>11</v>
      </c>
    </row>
    <row r="142" spans="1:11" ht="12.75" customHeight="1" x14ac:dyDescent="0.2">
      <c r="A142" s="5"/>
      <c r="B142" s="28" t="s">
        <v>99</v>
      </c>
      <c r="C142" s="42"/>
      <c r="D142" s="42"/>
      <c r="E142" s="33">
        <v>16.899999999999999</v>
      </c>
      <c r="F142" s="29">
        <v>2.64</v>
      </c>
      <c r="G142" s="29"/>
      <c r="H142" s="29">
        <f>1.17+1.17*0.47</f>
        <v>1.7199</v>
      </c>
      <c r="I142" s="31">
        <f t="shared" ref="I142:I143" si="9">E142*F142-H142</f>
        <v>42.896099999999997</v>
      </c>
    </row>
    <row r="143" spans="1:11" ht="12.75" customHeight="1" x14ac:dyDescent="0.2">
      <c r="A143" s="5"/>
      <c r="B143" s="28" t="s">
        <v>100</v>
      </c>
      <c r="C143" s="42"/>
      <c r="D143" s="42"/>
      <c r="E143" s="33">
        <v>16.57</v>
      </c>
      <c r="F143" s="29">
        <v>2.64</v>
      </c>
      <c r="G143" s="29"/>
      <c r="H143" s="29">
        <f>1.17+0.97*0.47</f>
        <v>1.6258999999999999</v>
      </c>
      <c r="I143" s="31">
        <f t="shared" si="9"/>
        <v>42.118900000000004</v>
      </c>
      <c r="K143" s="27"/>
    </row>
    <row r="144" spans="1:11" ht="25.5" x14ac:dyDescent="0.2">
      <c r="A144" s="5"/>
      <c r="B144" s="45" t="s">
        <v>101</v>
      </c>
      <c r="C144" s="42"/>
      <c r="D144" s="42">
        <v>303.04000000000002</v>
      </c>
      <c r="E144" s="33"/>
      <c r="F144" s="29"/>
      <c r="G144" s="29"/>
      <c r="H144" s="29"/>
      <c r="I144" s="31">
        <f>D144</f>
        <v>303.04000000000002</v>
      </c>
      <c r="K144" s="27"/>
    </row>
    <row r="145" spans="1:9" ht="12.75" customHeight="1" thickBot="1" x14ac:dyDescent="0.25">
      <c r="A145" s="5"/>
      <c r="B145" s="166" t="s">
        <v>13</v>
      </c>
      <c r="C145" s="167"/>
      <c r="D145" s="167"/>
      <c r="E145" s="167"/>
      <c r="F145" s="167"/>
      <c r="G145" s="167"/>
      <c r="H145" s="168"/>
      <c r="I145" s="24">
        <f>SUM(I142:I144)</f>
        <v>388.05500000000001</v>
      </c>
    </row>
    <row r="146" spans="1:9" ht="12.75" customHeight="1" x14ac:dyDescent="0.2"/>
    <row r="147" spans="1:9" ht="12.75" customHeight="1" x14ac:dyDescent="0.2">
      <c r="A147" s="11" t="s">
        <v>102</v>
      </c>
      <c r="B147" s="12" t="s">
        <v>103</v>
      </c>
      <c r="C147" s="13"/>
      <c r="D147" s="13"/>
      <c r="E147" s="5"/>
      <c r="F147" s="5"/>
      <c r="G147" s="5"/>
    </row>
    <row r="148" spans="1:9" ht="12.75" customHeight="1" thickBot="1" x14ac:dyDescent="0.25">
      <c r="A148" s="15"/>
      <c r="B148" s="13"/>
      <c r="C148" s="13"/>
      <c r="D148" s="13"/>
      <c r="E148" s="5"/>
      <c r="F148" s="5"/>
      <c r="G148" s="5"/>
    </row>
    <row r="149" spans="1:9" ht="12.75" customHeight="1" x14ac:dyDescent="0.2">
      <c r="A149" s="5"/>
      <c r="B149" s="16" t="s">
        <v>5</v>
      </c>
      <c r="C149" s="17" t="s">
        <v>6</v>
      </c>
      <c r="D149" s="17" t="s">
        <v>104</v>
      </c>
      <c r="E149" s="18" t="s">
        <v>9</v>
      </c>
      <c r="F149" s="18" t="s">
        <v>8</v>
      </c>
      <c r="G149" s="18" t="s">
        <v>10</v>
      </c>
      <c r="H149" s="19" t="s">
        <v>11</v>
      </c>
    </row>
    <row r="150" spans="1:9" ht="12.75" customHeight="1" x14ac:dyDescent="0.2">
      <c r="A150" s="5"/>
      <c r="B150" s="28" t="s">
        <v>105</v>
      </c>
      <c r="C150" s="42"/>
      <c r="D150" s="33">
        <v>26.26</v>
      </c>
      <c r="E150" s="33"/>
      <c r="F150" s="29"/>
      <c r="G150" s="29">
        <f t="shared" ref="G150:G151" si="10">5*0.0962</f>
        <v>0.48099999999999998</v>
      </c>
      <c r="H150" s="41">
        <f t="shared" ref="H150:H156" si="11">D150-G150</f>
        <v>25.779</v>
      </c>
    </row>
    <row r="151" spans="1:9" ht="12.75" customHeight="1" x14ac:dyDescent="0.2">
      <c r="A151" s="5"/>
      <c r="B151" s="28" t="s">
        <v>106</v>
      </c>
      <c r="C151" s="42"/>
      <c r="D151" s="33">
        <v>25.76</v>
      </c>
      <c r="E151" s="33"/>
      <c r="F151" s="29"/>
      <c r="G151" s="29">
        <f t="shared" si="10"/>
        <v>0.48099999999999998</v>
      </c>
      <c r="H151" s="41">
        <f t="shared" si="11"/>
        <v>25.279</v>
      </c>
    </row>
    <row r="152" spans="1:9" ht="12.75" customHeight="1" x14ac:dyDescent="0.2">
      <c r="A152" s="5"/>
      <c r="B152" s="28" t="s">
        <v>107</v>
      </c>
      <c r="C152" s="42"/>
      <c r="D152" s="33">
        <v>2.64</v>
      </c>
      <c r="E152" s="33"/>
      <c r="F152" s="29"/>
      <c r="G152" s="29"/>
      <c r="H152" s="41">
        <f t="shared" si="11"/>
        <v>2.64</v>
      </c>
    </row>
    <row r="153" spans="1:9" ht="12.75" customHeight="1" x14ac:dyDescent="0.2">
      <c r="A153" s="5"/>
      <c r="B153" s="28" t="s">
        <v>108</v>
      </c>
      <c r="C153" s="42"/>
      <c r="D153" s="33">
        <v>2.52</v>
      </c>
      <c r="E153" s="33"/>
      <c r="F153" s="29"/>
      <c r="G153" s="29"/>
      <c r="H153" s="41">
        <f t="shared" si="11"/>
        <v>2.52</v>
      </c>
    </row>
    <row r="154" spans="1:9" ht="12.75" customHeight="1" x14ac:dyDescent="0.2">
      <c r="A154" s="5"/>
      <c r="B154" s="28" t="s">
        <v>109</v>
      </c>
      <c r="C154" s="42"/>
      <c r="D154" s="33">
        <f>45.08*1.6-0.76-2.09-1.4-1.4-1.35-1.35-2.71-0.88-1.62-0.88-1.6+12*0.13*1.5</f>
        <v>58.427999999999983</v>
      </c>
      <c r="E154" s="33"/>
      <c r="F154" s="29"/>
      <c r="G154" s="29"/>
      <c r="H154" s="41">
        <f t="shared" si="11"/>
        <v>58.427999999999983</v>
      </c>
    </row>
    <row r="155" spans="1:9" ht="12.75" customHeight="1" x14ac:dyDescent="0.2">
      <c r="A155" s="5"/>
      <c r="B155" s="28" t="s">
        <v>110</v>
      </c>
      <c r="C155" s="42"/>
      <c r="D155" s="33">
        <f>23*0.22*3.14*1.5+3.34*1.5+3.4*1.5+2.2*1.5</f>
        <v>37.242599999999996</v>
      </c>
      <c r="E155" s="33"/>
      <c r="F155" s="29"/>
      <c r="G155" s="29"/>
      <c r="H155" s="41">
        <f t="shared" si="11"/>
        <v>37.242599999999996</v>
      </c>
    </row>
    <row r="156" spans="1:9" ht="12.75" customHeight="1" x14ac:dyDescent="0.2">
      <c r="A156" s="5"/>
      <c r="B156" s="28" t="s">
        <v>111</v>
      </c>
      <c r="C156" s="42"/>
      <c r="D156" s="33">
        <f>(22.22+23.82-0.83-3*0.85)*1.5</f>
        <v>63.990000000000009</v>
      </c>
      <c r="E156" s="33"/>
      <c r="F156" s="29"/>
      <c r="G156" s="29"/>
      <c r="H156" s="41">
        <f t="shared" si="11"/>
        <v>63.990000000000009</v>
      </c>
    </row>
    <row r="157" spans="1:9" ht="12.75" customHeight="1" thickBot="1" x14ac:dyDescent="0.25">
      <c r="A157" s="5"/>
      <c r="B157" s="166" t="s">
        <v>13</v>
      </c>
      <c r="C157" s="167"/>
      <c r="D157" s="167"/>
      <c r="E157" s="167"/>
      <c r="F157" s="167"/>
      <c r="G157" s="176"/>
      <c r="H157" s="24">
        <f>SUM(H150:H156)</f>
        <v>215.87860000000001</v>
      </c>
    </row>
    <row r="158" spans="1:9" ht="12.75" customHeight="1" x14ac:dyDescent="0.2"/>
    <row r="159" spans="1:9" ht="12.75" customHeight="1" x14ac:dyDescent="0.2">
      <c r="A159" s="11" t="s">
        <v>112</v>
      </c>
      <c r="B159" s="12" t="s">
        <v>113</v>
      </c>
      <c r="C159" s="13"/>
      <c r="D159" s="13"/>
      <c r="E159" s="5"/>
      <c r="F159" s="5"/>
      <c r="G159" s="5"/>
    </row>
    <row r="160" spans="1:9" ht="12.75" customHeight="1" thickBot="1" x14ac:dyDescent="0.25">
      <c r="A160" s="15"/>
      <c r="B160" s="13"/>
      <c r="C160" s="13"/>
      <c r="D160" s="13"/>
      <c r="E160" s="5"/>
      <c r="F160" s="5"/>
      <c r="G160" s="5"/>
    </row>
    <row r="161" spans="1:8" ht="12.75" customHeight="1" x14ac:dyDescent="0.2">
      <c r="A161" s="5"/>
      <c r="B161" s="16" t="s">
        <v>5</v>
      </c>
      <c r="C161" s="17" t="s">
        <v>6</v>
      </c>
      <c r="D161" s="18" t="s">
        <v>7</v>
      </c>
      <c r="E161" s="17" t="s">
        <v>76</v>
      </c>
      <c r="F161" s="17" t="s">
        <v>8</v>
      </c>
      <c r="G161" s="18" t="s">
        <v>10</v>
      </c>
      <c r="H161" s="19" t="s">
        <v>11</v>
      </c>
    </row>
    <row r="162" spans="1:8" ht="12.75" customHeight="1" x14ac:dyDescent="0.2">
      <c r="A162" s="5"/>
      <c r="B162" s="28" t="s">
        <v>114</v>
      </c>
      <c r="C162" s="42">
        <v>2</v>
      </c>
      <c r="D162" s="29">
        <v>2</v>
      </c>
      <c r="E162" s="33">
        <v>0.8</v>
      </c>
      <c r="F162" s="33"/>
      <c r="G162" s="29"/>
      <c r="H162" s="41">
        <f t="shared" ref="H162:H164" si="12">C162*E162*D162</f>
        <v>3.2</v>
      </c>
    </row>
    <row r="163" spans="1:8" ht="12.75" customHeight="1" x14ac:dyDescent="0.2">
      <c r="A163" s="5"/>
      <c r="B163" s="28" t="s">
        <v>115</v>
      </c>
      <c r="C163" s="42">
        <v>2</v>
      </c>
      <c r="D163" s="29">
        <v>1.3</v>
      </c>
      <c r="E163" s="33">
        <v>0.8</v>
      </c>
      <c r="F163" s="33"/>
      <c r="G163" s="29"/>
      <c r="H163" s="41">
        <f t="shared" si="12"/>
        <v>2.08</v>
      </c>
    </row>
    <row r="164" spans="1:8" ht="12.75" customHeight="1" x14ac:dyDescent="0.2">
      <c r="A164" s="5"/>
      <c r="B164" s="28" t="s">
        <v>116</v>
      </c>
      <c r="C164" s="42">
        <v>2</v>
      </c>
      <c r="D164" s="29">
        <v>1</v>
      </c>
      <c r="E164" s="33">
        <v>0.8</v>
      </c>
      <c r="F164" s="33"/>
      <c r="G164" s="29"/>
      <c r="H164" s="41">
        <f t="shared" si="12"/>
        <v>1.6</v>
      </c>
    </row>
    <row r="165" spans="1:8" ht="12.75" customHeight="1" thickBot="1" x14ac:dyDescent="0.25">
      <c r="A165" s="5"/>
      <c r="B165" s="166" t="s">
        <v>13</v>
      </c>
      <c r="C165" s="167"/>
      <c r="D165" s="167"/>
      <c r="E165" s="167"/>
      <c r="F165" s="167"/>
      <c r="G165" s="176"/>
      <c r="H165" s="24">
        <f>SUM(H162:H164)</f>
        <v>6.8800000000000008</v>
      </c>
    </row>
    <row r="166" spans="1:8" ht="12.75" customHeight="1" x14ac:dyDescent="0.2">
      <c r="A166" s="5"/>
      <c r="B166" s="9"/>
      <c r="C166" s="9"/>
      <c r="D166" s="9"/>
      <c r="E166" s="9"/>
      <c r="F166" s="9"/>
      <c r="G166" s="10"/>
    </row>
    <row r="167" spans="1:8" ht="12.75" customHeight="1" x14ac:dyDescent="0.2">
      <c r="A167" s="11" t="s">
        <v>117</v>
      </c>
      <c r="B167" s="12" t="s">
        <v>118</v>
      </c>
      <c r="C167" s="13"/>
      <c r="D167" s="13"/>
      <c r="E167" s="5"/>
      <c r="F167" s="5"/>
      <c r="G167" s="5"/>
    </row>
    <row r="168" spans="1:8" ht="12.75" customHeight="1" thickBot="1" x14ac:dyDescent="0.25">
      <c r="A168" s="15"/>
      <c r="B168" s="13"/>
      <c r="C168" s="13"/>
      <c r="D168" s="13"/>
      <c r="E168" s="5"/>
      <c r="F168" s="5"/>
      <c r="G168" s="5"/>
    </row>
    <row r="169" spans="1:8" ht="12.75" customHeight="1" x14ac:dyDescent="0.2">
      <c r="A169" s="5"/>
      <c r="B169" s="16" t="s">
        <v>5</v>
      </c>
      <c r="C169" s="17" t="s">
        <v>6</v>
      </c>
      <c r="D169" s="17" t="s">
        <v>104</v>
      </c>
      <c r="E169" s="18" t="s">
        <v>9</v>
      </c>
      <c r="F169" s="18" t="s">
        <v>8</v>
      </c>
      <c r="G169" s="18" t="s">
        <v>10</v>
      </c>
      <c r="H169" s="19" t="s">
        <v>11</v>
      </c>
    </row>
    <row r="170" spans="1:8" ht="12.75" customHeight="1" x14ac:dyDescent="0.2">
      <c r="A170" s="5"/>
      <c r="B170" s="20" t="s">
        <v>119</v>
      </c>
      <c r="C170" s="42"/>
      <c r="D170" s="33">
        <v>30</v>
      </c>
      <c r="E170" s="33"/>
      <c r="F170" s="29"/>
      <c r="G170" s="29"/>
      <c r="H170" s="41">
        <f>D170-G170</f>
        <v>30</v>
      </c>
    </row>
    <row r="171" spans="1:8" ht="12.75" customHeight="1" thickBot="1" x14ac:dyDescent="0.25">
      <c r="A171" s="5"/>
      <c r="B171" s="166" t="s">
        <v>13</v>
      </c>
      <c r="C171" s="167"/>
      <c r="D171" s="167"/>
      <c r="E171" s="167"/>
      <c r="F171" s="167"/>
      <c r="G171" s="176"/>
      <c r="H171" s="24">
        <f>SUM(H170)</f>
        <v>30</v>
      </c>
    </row>
    <row r="172" spans="1:8" ht="12.75" customHeight="1" x14ac:dyDescent="0.2">
      <c r="A172" s="5"/>
      <c r="B172" s="9"/>
      <c r="C172" s="9"/>
      <c r="D172" s="9"/>
      <c r="E172" s="9"/>
      <c r="F172" s="9"/>
      <c r="G172" s="10"/>
    </row>
    <row r="173" spans="1:8" ht="12.75" customHeight="1" x14ac:dyDescent="0.2">
      <c r="A173" s="11" t="s">
        <v>120</v>
      </c>
      <c r="B173" s="12" t="s">
        <v>121</v>
      </c>
      <c r="C173" s="13"/>
      <c r="D173" s="13"/>
      <c r="E173" s="5"/>
      <c r="F173" s="5"/>
      <c r="G173" s="5"/>
    </row>
    <row r="174" spans="1:8" ht="12.75" customHeight="1" thickBot="1" x14ac:dyDescent="0.25">
      <c r="A174" s="15"/>
      <c r="B174" s="13"/>
      <c r="C174" s="13"/>
      <c r="D174" s="13"/>
      <c r="E174" s="5"/>
      <c r="F174" s="5"/>
      <c r="G174" s="5"/>
    </row>
    <row r="175" spans="1:8" ht="12.75" customHeight="1" x14ac:dyDescent="0.2">
      <c r="A175" s="5"/>
      <c r="B175" s="16" t="s">
        <v>5</v>
      </c>
      <c r="C175" s="17" t="s">
        <v>6</v>
      </c>
      <c r="D175" s="17" t="s">
        <v>11</v>
      </c>
      <c r="E175" s="17" t="s">
        <v>8</v>
      </c>
      <c r="F175" s="18" t="s">
        <v>25</v>
      </c>
      <c r="G175" s="18" t="s">
        <v>10</v>
      </c>
      <c r="H175" s="19" t="s">
        <v>26</v>
      </c>
    </row>
    <row r="176" spans="1:8" ht="12.75" customHeight="1" x14ac:dyDescent="0.2">
      <c r="A176" s="5"/>
      <c r="B176" s="28" t="s">
        <v>122</v>
      </c>
      <c r="C176" s="42"/>
      <c r="D176" s="33">
        <v>2.88</v>
      </c>
      <c r="E176" s="33"/>
      <c r="F176" s="29">
        <v>0.05</v>
      </c>
      <c r="G176" s="29"/>
      <c r="H176" s="41">
        <f t="shared" ref="H176:H179" si="13">D176*F176</f>
        <v>0.14399999999999999</v>
      </c>
    </row>
    <row r="177" spans="1:8" ht="12.75" customHeight="1" x14ac:dyDescent="0.2">
      <c r="A177" s="5"/>
      <c r="B177" s="28" t="s">
        <v>122</v>
      </c>
      <c r="C177" s="42"/>
      <c r="D177" s="33">
        <v>3.84</v>
      </c>
      <c r="E177" s="33"/>
      <c r="F177" s="29">
        <v>0.05</v>
      </c>
      <c r="G177" s="29"/>
      <c r="H177" s="41">
        <f t="shared" si="13"/>
        <v>0.192</v>
      </c>
    </row>
    <row r="178" spans="1:8" ht="12.75" customHeight="1" x14ac:dyDescent="0.2">
      <c r="A178" s="5"/>
      <c r="B178" s="28" t="s">
        <v>123</v>
      </c>
      <c r="C178" s="42"/>
      <c r="D178" s="33">
        <v>59.56</v>
      </c>
      <c r="E178" s="33"/>
      <c r="F178" s="29">
        <v>0.12</v>
      </c>
      <c r="G178" s="29"/>
      <c r="H178" s="41">
        <f t="shared" si="13"/>
        <v>7.1471999999999998</v>
      </c>
    </row>
    <row r="179" spans="1:8" ht="12.75" customHeight="1" x14ac:dyDescent="0.2">
      <c r="A179" s="5"/>
      <c r="B179" s="28" t="s">
        <v>124</v>
      </c>
      <c r="C179" s="42"/>
      <c r="D179" s="33">
        <v>16.64</v>
      </c>
      <c r="E179" s="33"/>
      <c r="F179" s="29">
        <v>0.12</v>
      </c>
      <c r="G179" s="29"/>
      <c r="H179" s="41">
        <f t="shared" si="13"/>
        <v>1.9967999999999999</v>
      </c>
    </row>
    <row r="180" spans="1:8" ht="12.75" customHeight="1" thickBot="1" x14ac:dyDescent="0.25">
      <c r="A180" s="5"/>
      <c r="B180" s="166" t="s">
        <v>125</v>
      </c>
      <c r="C180" s="167"/>
      <c r="D180" s="167"/>
      <c r="E180" s="167"/>
      <c r="F180" s="167"/>
      <c r="G180" s="176"/>
      <c r="H180" s="24">
        <f>SUM(H176:H179)</f>
        <v>9.48</v>
      </c>
    </row>
    <row r="181" spans="1:8" ht="12.75" customHeight="1" x14ac:dyDescent="0.2"/>
    <row r="182" spans="1:8" ht="12.75" customHeight="1" x14ac:dyDescent="0.2">
      <c r="A182" s="11" t="s">
        <v>126</v>
      </c>
      <c r="B182" s="38" t="s">
        <v>127</v>
      </c>
      <c r="C182" s="13"/>
      <c r="D182" s="13"/>
      <c r="E182" s="5"/>
      <c r="F182" s="5"/>
      <c r="G182" s="5"/>
    </row>
    <row r="183" spans="1:8" ht="12.75" customHeight="1" thickBot="1" x14ac:dyDescent="0.25">
      <c r="A183" s="15"/>
      <c r="B183" s="13"/>
      <c r="C183" s="13"/>
      <c r="D183" s="13"/>
      <c r="E183" s="5"/>
      <c r="F183" s="5"/>
      <c r="G183" s="5"/>
    </row>
    <row r="184" spans="1:8" ht="12.75" customHeight="1" x14ac:dyDescent="0.2">
      <c r="A184" s="5"/>
      <c r="B184" s="16" t="s">
        <v>5</v>
      </c>
      <c r="C184" s="17" t="s">
        <v>6</v>
      </c>
      <c r="D184" s="17" t="s">
        <v>11</v>
      </c>
      <c r="E184" s="18" t="s">
        <v>7</v>
      </c>
      <c r="F184" s="18" t="s">
        <v>8</v>
      </c>
      <c r="G184" s="18" t="s">
        <v>10</v>
      </c>
      <c r="H184" s="19" t="s">
        <v>11</v>
      </c>
    </row>
    <row r="185" spans="1:8" ht="12.75" customHeight="1" x14ac:dyDescent="0.2">
      <c r="A185" s="5"/>
      <c r="B185" s="28" t="s">
        <v>128</v>
      </c>
      <c r="C185" s="42"/>
      <c r="D185" s="29">
        <f>46.94+8.46+16.77</f>
        <v>72.17</v>
      </c>
      <c r="E185" s="29"/>
      <c r="F185" s="29"/>
      <c r="G185" s="29"/>
      <c r="H185" s="41">
        <f t="shared" ref="H185:H194" si="14">D185</f>
        <v>72.17</v>
      </c>
    </row>
    <row r="186" spans="1:8" ht="12.75" customHeight="1" x14ac:dyDescent="0.2">
      <c r="A186" s="5"/>
      <c r="B186" s="28" t="s">
        <v>129</v>
      </c>
      <c r="C186" s="42"/>
      <c r="D186" s="29">
        <v>273.99</v>
      </c>
      <c r="E186" s="29"/>
      <c r="F186" s="29"/>
      <c r="G186" s="29"/>
      <c r="H186" s="41">
        <f t="shared" si="14"/>
        <v>273.99</v>
      </c>
    </row>
    <row r="187" spans="1:8" ht="12.75" customHeight="1" x14ac:dyDescent="0.2">
      <c r="A187" s="5"/>
      <c r="B187" s="28" t="s">
        <v>130</v>
      </c>
      <c r="C187" s="42"/>
      <c r="D187" s="29">
        <f>54.43+12.88+2.34+(3.33-2.67)+(18.32-1.87-1.87-1.36)</f>
        <v>83.53</v>
      </c>
      <c r="E187" s="29"/>
      <c r="F187" s="29"/>
      <c r="G187" s="29"/>
      <c r="H187" s="41">
        <f t="shared" si="14"/>
        <v>83.53</v>
      </c>
    </row>
    <row r="188" spans="1:8" ht="12.75" customHeight="1" x14ac:dyDescent="0.2">
      <c r="A188" s="5"/>
      <c r="B188" s="28" t="s">
        <v>131</v>
      </c>
      <c r="C188" s="46"/>
      <c r="D188" s="29">
        <f>5.19*50.16-11*2.76</f>
        <v>229.97039999999998</v>
      </c>
      <c r="E188" s="47"/>
      <c r="F188" s="47"/>
      <c r="G188" s="47"/>
      <c r="H188" s="41">
        <f t="shared" si="14"/>
        <v>229.97039999999998</v>
      </c>
    </row>
    <row r="189" spans="1:8" ht="12.75" customHeight="1" x14ac:dyDescent="0.2">
      <c r="A189" s="5"/>
      <c r="B189" s="28" t="s">
        <v>132</v>
      </c>
      <c r="C189" s="48"/>
      <c r="D189" s="29">
        <f>216.33-14*2.17-6.91-3.64-2*1.16-3*1.12-4*0.48-0.66-0.54-1.35</f>
        <v>165.25000000000006</v>
      </c>
      <c r="E189" s="29"/>
      <c r="F189" s="29"/>
      <c r="G189" s="29"/>
      <c r="H189" s="41">
        <f t="shared" si="14"/>
        <v>165.25000000000006</v>
      </c>
    </row>
    <row r="190" spans="1:8" ht="12.75" customHeight="1" x14ac:dyDescent="0.2">
      <c r="A190" s="5"/>
      <c r="B190" s="28" t="s">
        <v>133</v>
      </c>
      <c r="C190" s="48"/>
      <c r="D190" s="29">
        <v>125.52</v>
      </c>
      <c r="E190" s="29"/>
      <c r="F190" s="29"/>
      <c r="G190" s="29"/>
      <c r="H190" s="41">
        <f t="shared" si="14"/>
        <v>125.52</v>
      </c>
    </row>
    <row r="191" spans="1:8" ht="12.75" customHeight="1" x14ac:dyDescent="0.2">
      <c r="A191" s="5"/>
      <c r="B191" s="28" t="s">
        <v>134</v>
      </c>
      <c r="C191" s="49"/>
      <c r="D191" s="29">
        <v>10.75</v>
      </c>
      <c r="E191" s="29"/>
      <c r="F191" s="29"/>
      <c r="G191" s="29"/>
      <c r="H191" s="41">
        <f t="shared" si="14"/>
        <v>10.75</v>
      </c>
    </row>
    <row r="192" spans="1:8" ht="12.75" customHeight="1" x14ac:dyDescent="0.2">
      <c r="A192" s="5"/>
      <c r="B192" s="28" t="s">
        <v>135</v>
      </c>
      <c r="C192" s="49"/>
      <c r="D192" s="29">
        <v>10.75</v>
      </c>
      <c r="E192" s="29"/>
      <c r="F192" s="29"/>
      <c r="G192" s="29"/>
      <c r="H192" s="41">
        <f t="shared" si="14"/>
        <v>10.75</v>
      </c>
    </row>
    <row r="193" spans="1:9" ht="12.75" customHeight="1" x14ac:dyDescent="0.2">
      <c r="A193" s="5"/>
      <c r="B193" s="28" t="s">
        <v>136</v>
      </c>
      <c r="C193" s="48"/>
      <c r="D193" s="29">
        <v>215.78</v>
      </c>
      <c r="E193" s="29"/>
      <c r="F193" s="29"/>
      <c r="G193" s="29"/>
      <c r="H193" s="41">
        <f t="shared" si="14"/>
        <v>215.78</v>
      </c>
    </row>
    <row r="194" spans="1:9" ht="12.75" customHeight="1" x14ac:dyDescent="0.2">
      <c r="A194" s="5"/>
      <c r="B194" s="28" t="s">
        <v>137</v>
      </c>
      <c r="C194" s="48"/>
      <c r="D194" s="29">
        <f>7*4.07*(3.8-1.5)</f>
        <v>65.527000000000001</v>
      </c>
      <c r="E194" s="29"/>
      <c r="F194" s="29"/>
      <c r="G194" s="29"/>
      <c r="H194" s="41">
        <f t="shared" si="14"/>
        <v>65.527000000000001</v>
      </c>
      <c r="I194" s="27"/>
    </row>
    <row r="195" spans="1:9" ht="12.75" customHeight="1" thickBot="1" x14ac:dyDescent="0.25">
      <c r="A195" s="5"/>
      <c r="B195" s="166" t="s">
        <v>13</v>
      </c>
      <c r="C195" s="195"/>
      <c r="D195" s="195"/>
      <c r="E195" s="195"/>
      <c r="F195" s="195"/>
      <c r="G195" s="196"/>
      <c r="H195" s="24">
        <f>SUM(H185:H194)</f>
        <v>1253.2374</v>
      </c>
    </row>
    <row r="196" spans="1:9" ht="12.75" customHeight="1" x14ac:dyDescent="0.2">
      <c r="A196" s="5"/>
      <c r="B196" s="9"/>
      <c r="C196" s="9"/>
      <c r="D196" s="9"/>
      <c r="E196" s="9"/>
      <c r="F196" s="9"/>
      <c r="G196" s="10"/>
    </row>
    <row r="197" spans="1:9" ht="12.75" customHeight="1" x14ac:dyDescent="0.2">
      <c r="A197" s="11" t="s">
        <v>138</v>
      </c>
      <c r="B197" s="38" t="s">
        <v>139</v>
      </c>
      <c r="C197" s="13"/>
      <c r="D197" s="13"/>
      <c r="E197" s="5"/>
      <c r="F197" s="5"/>
      <c r="G197" s="5"/>
    </row>
    <row r="198" spans="1:9" ht="12.75" customHeight="1" thickBot="1" x14ac:dyDescent="0.25">
      <c r="A198" s="15"/>
      <c r="B198" s="13"/>
      <c r="C198" s="13"/>
      <c r="D198" s="13"/>
      <c r="E198" s="5"/>
      <c r="F198" s="5"/>
      <c r="G198" s="5"/>
    </row>
    <row r="199" spans="1:9" ht="12.75" customHeight="1" x14ac:dyDescent="0.2">
      <c r="A199" s="15"/>
      <c r="B199" s="16" t="s">
        <v>5</v>
      </c>
      <c r="C199" s="17" t="s">
        <v>6</v>
      </c>
      <c r="D199" s="17" t="s">
        <v>76</v>
      </c>
      <c r="E199" s="18" t="s">
        <v>7</v>
      </c>
      <c r="F199" s="18" t="s">
        <v>25</v>
      </c>
      <c r="G199" s="18" t="s">
        <v>10</v>
      </c>
      <c r="H199" s="19" t="s">
        <v>26</v>
      </c>
    </row>
    <row r="200" spans="1:9" ht="12.75" customHeight="1" x14ac:dyDescent="0.2">
      <c r="A200" s="15"/>
      <c r="B200" s="20" t="s">
        <v>132</v>
      </c>
      <c r="C200" s="50">
        <v>1</v>
      </c>
      <c r="D200" s="51">
        <v>1.37</v>
      </c>
      <c r="E200" s="51">
        <v>5.03</v>
      </c>
      <c r="F200" s="26">
        <v>0.1</v>
      </c>
      <c r="G200" s="52"/>
      <c r="H200" s="53">
        <f t="shared" ref="H200:H204" si="15">C200*D200*E200*F200</f>
        <v>0.68911000000000011</v>
      </c>
    </row>
    <row r="201" spans="1:9" ht="12.75" customHeight="1" x14ac:dyDescent="0.2">
      <c r="A201" s="15"/>
      <c r="B201" s="20" t="s">
        <v>140</v>
      </c>
      <c r="C201" s="50">
        <v>6</v>
      </c>
      <c r="D201" s="51">
        <v>0.56999999999999995</v>
      </c>
      <c r="E201" s="51">
        <v>4.2</v>
      </c>
      <c r="F201" s="26">
        <v>0.1</v>
      </c>
      <c r="G201" s="52"/>
      <c r="H201" s="53">
        <f t="shared" si="15"/>
        <v>1.4364000000000001</v>
      </c>
    </row>
    <row r="202" spans="1:9" ht="12.75" customHeight="1" x14ac:dyDescent="0.2">
      <c r="A202" s="15"/>
      <c r="B202" s="20" t="s">
        <v>140</v>
      </c>
      <c r="C202" s="50">
        <v>14</v>
      </c>
      <c r="D202" s="51">
        <v>0.3</v>
      </c>
      <c r="E202" s="51">
        <v>2</v>
      </c>
      <c r="F202" s="26">
        <v>0.1</v>
      </c>
      <c r="G202" s="52"/>
      <c r="H202" s="53">
        <f t="shared" si="15"/>
        <v>0.84000000000000008</v>
      </c>
    </row>
    <row r="203" spans="1:9" ht="12.75" customHeight="1" x14ac:dyDescent="0.2">
      <c r="A203" s="15"/>
      <c r="B203" s="20" t="s">
        <v>133</v>
      </c>
      <c r="C203" s="50">
        <v>6</v>
      </c>
      <c r="D203" s="51">
        <v>0.45</v>
      </c>
      <c r="E203" s="51">
        <v>3.2</v>
      </c>
      <c r="F203" s="26">
        <v>0.1</v>
      </c>
      <c r="G203" s="52"/>
      <c r="H203" s="53">
        <f t="shared" si="15"/>
        <v>0.8640000000000001</v>
      </c>
    </row>
    <row r="204" spans="1:9" ht="12.75" customHeight="1" x14ac:dyDescent="0.2">
      <c r="A204" s="5"/>
      <c r="B204" s="20" t="s">
        <v>133</v>
      </c>
      <c r="C204" s="54">
        <v>3</v>
      </c>
      <c r="D204" s="25">
        <v>0.65</v>
      </c>
      <c r="E204" s="25">
        <v>3.65</v>
      </c>
      <c r="F204" s="26">
        <v>0.1</v>
      </c>
      <c r="G204" s="26"/>
      <c r="H204" s="53">
        <f t="shared" si="15"/>
        <v>0.7117500000000001</v>
      </c>
    </row>
    <row r="205" spans="1:9" ht="12.75" customHeight="1" thickBot="1" x14ac:dyDescent="0.25">
      <c r="A205" s="5"/>
      <c r="B205" s="166" t="s">
        <v>41</v>
      </c>
      <c r="C205" s="167"/>
      <c r="D205" s="167"/>
      <c r="E205" s="167"/>
      <c r="F205" s="167"/>
      <c r="G205" s="168"/>
      <c r="H205" s="34">
        <f>SUM(H200:H204)</f>
        <v>4.5412600000000003</v>
      </c>
    </row>
    <row r="206" spans="1:9" ht="12.75" customHeight="1" x14ac:dyDescent="0.2"/>
    <row r="207" spans="1:9" ht="12.75" customHeight="1" x14ac:dyDescent="0.2">
      <c r="A207" s="11" t="s">
        <v>141</v>
      </c>
      <c r="B207" s="38" t="s">
        <v>142</v>
      </c>
      <c r="C207" s="13"/>
      <c r="D207" s="13"/>
      <c r="E207" s="5"/>
      <c r="F207" s="5"/>
      <c r="G207" s="5"/>
    </row>
    <row r="208" spans="1:9" ht="12.75" customHeight="1" thickBot="1" x14ac:dyDescent="0.25">
      <c r="A208" s="15"/>
      <c r="B208" s="13"/>
      <c r="C208" s="13"/>
      <c r="D208" s="13"/>
      <c r="E208" s="5"/>
      <c r="F208" s="5"/>
      <c r="G208" s="5"/>
    </row>
    <row r="209" spans="1:8" ht="12.75" customHeight="1" x14ac:dyDescent="0.2">
      <c r="A209" s="15"/>
      <c r="B209" s="16" t="s">
        <v>5</v>
      </c>
      <c r="C209" s="17" t="s">
        <v>6</v>
      </c>
      <c r="D209" s="18" t="s">
        <v>7</v>
      </c>
      <c r="E209" s="18" t="s">
        <v>8</v>
      </c>
      <c r="F209" s="18" t="s">
        <v>25</v>
      </c>
      <c r="G209" s="18" t="s">
        <v>10</v>
      </c>
      <c r="H209" s="19" t="s">
        <v>26</v>
      </c>
    </row>
    <row r="210" spans="1:8" ht="12.75" customHeight="1" x14ac:dyDescent="0.2">
      <c r="A210" s="15"/>
      <c r="B210" s="20" t="s">
        <v>143</v>
      </c>
      <c r="C210" s="50"/>
      <c r="D210" s="50">
        <v>13.16</v>
      </c>
      <c r="E210" s="50">
        <v>6.79</v>
      </c>
      <c r="F210" s="52"/>
      <c r="G210" s="52"/>
      <c r="H210" s="53">
        <f>D210*E210</f>
        <v>89.356400000000008</v>
      </c>
    </row>
    <row r="211" spans="1:8" ht="12.75" customHeight="1" thickBot="1" x14ac:dyDescent="0.25">
      <c r="A211" s="5"/>
      <c r="B211" s="166" t="s">
        <v>41</v>
      </c>
      <c r="C211" s="167"/>
      <c r="D211" s="167"/>
      <c r="E211" s="167"/>
      <c r="F211" s="167"/>
      <c r="G211" s="168"/>
      <c r="H211" s="34">
        <f>SUM(H210)</f>
        <v>89.356400000000008</v>
      </c>
    </row>
    <row r="212" spans="1:8" ht="12.75" customHeight="1" x14ac:dyDescent="0.2"/>
    <row r="213" spans="1:8" ht="12.75" customHeight="1" x14ac:dyDescent="0.2">
      <c r="A213" s="11" t="s">
        <v>144</v>
      </c>
      <c r="B213" s="12" t="s">
        <v>145</v>
      </c>
      <c r="C213" s="13"/>
      <c r="D213" s="13"/>
      <c r="E213" s="5"/>
      <c r="F213" s="5"/>
      <c r="G213" s="5"/>
    </row>
    <row r="214" spans="1:8" ht="12.75" customHeight="1" thickBot="1" x14ac:dyDescent="0.25">
      <c r="A214" s="15"/>
      <c r="B214" s="13"/>
      <c r="C214" s="13"/>
      <c r="D214" s="13"/>
      <c r="E214" s="5"/>
      <c r="F214" s="5"/>
      <c r="G214" s="5"/>
    </row>
    <row r="215" spans="1:8" ht="12.75" customHeight="1" x14ac:dyDescent="0.2">
      <c r="A215" s="15"/>
      <c r="B215" s="16" t="s">
        <v>5</v>
      </c>
      <c r="C215" s="17" t="s">
        <v>6</v>
      </c>
      <c r="D215" s="18" t="s">
        <v>7</v>
      </c>
      <c r="E215" s="18" t="s">
        <v>8</v>
      </c>
      <c r="F215" s="18" t="s">
        <v>25</v>
      </c>
      <c r="G215" s="18" t="s">
        <v>10</v>
      </c>
      <c r="H215" s="19" t="s">
        <v>26</v>
      </c>
    </row>
    <row r="216" spans="1:8" ht="12.75" customHeight="1" x14ac:dyDescent="0.2">
      <c r="A216" s="15"/>
      <c r="B216" s="20" t="s">
        <v>146</v>
      </c>
      <c r="C216" s="50"/>
      <c r="D216" s="50">
        <v>10.51</v>
      </c>
      <c r="E216" s="50">
        <v>5.29</v>
      </c>
      <c r="F216" s="52"/>
      <c r="G216" s="52"/>
      <c r="H216" s="53">
        <f>D216*E216</f>
        <v>55.597900000000003</v>
      </c>
    </row>
    <row r="217" spans="1:8" ht="12.75" customHeight="1" thickBot="1" x14ac:dyDescent="0.25">
      <c r="A217" s="5"/>
      <c r="B217" s="166" t="s">
        <v>41</v>
      </c>
      <c r="C217" s="167"/>
      <c r="D217" s="167"/>
      <c r="E217" s="167"/>
      <c r="F217" s="167"/>
      <c r="G217" s="168"/>
      <c r="H217" s="34">
        <f>SUM(H216)</f>
        <v>55.597900000000003</v>
      </c>
    </row>
    <row r="218" spans="1:8" ht="12.75" customHeight="1" x14ac:dyDescent="0.2"/>
    <row r="219" spans="1:8" ht="12.75" customHeight="1" x14ac:dyDescent="0.2">
      <c r="A219" s="11" t="s">
        <v>147</v>
      </c>
      <c r="B219" s="12" t="s">
        <v>148</v>
      </c>
      <c r="C219" s="13"/>
      <c r="D219" s="13"/>
      <c r="E219" s="5"/>
      <c r="F219" s="5"/>
      <c r="G219" s="5"/>
    </row>
    <row r="220" spans="1:8" ht="12.75" customHeight="1" thickBot="1" x14ac:dyDescent="0.25">
      <c r="A220" s="15"/>
      <c r="B220" s="13"/>
      <c r="C220" s="13"/>
      <c r="D220" s="13"/>
      <c r="E220" s="5"/>
      <c r="F220" s="5"/>
      <c r="G220" s="5"/>
    </row>
    <row r="221" spans="1:8" ht="12.75" customHeight="1" x14ac:dyDescent="0.2">
      <c r="A221" s="15"/>
      <c r="B221" s="16" t="s">
        <v>5</v>
      </c>
      <c r="C221" s="17" t="s">
        <v>6</v>
      </c>
      <c r="D221" s="18" t="s">
        <v>7</v>
      </c>
      <c r="E221" s="18" t="s">
        <v>8</v>
      </c>
      <c r="F221" s="18" t="s">
        <v>25</v>
      </c>
      <c r="G221" s="18" t="s">
        <v>10</v>
      </c>
      <c r="H221" s="17" t="s">
        <v>6</v>
      </c>
    </row>
    <row r="222" spans="1:8" ht="12.75" customHeight="1" x14ac:dyDescent="0.2">
      <c r="A222" s="15"/>
      <c r="B222" s="20" t="s">
        <v>149</v>
      </c>
      <c r="C222" s="50">
        <v>6</v>
      </c>
      <c r="D222" s="50"/>
      <c r="E222" s="50"/>
      <c r="F222" s="52"/>
      <c r="G222" s="52"/>
      <c r="H222" s="53">
        <f>C222</f>
        <v>6</v>
      </c>
    </row>
    <row r="223" spans="1:8" ht="12.75" customHeight="1" thickBot="1" x14ac:dyDescent="0.25">
      <c r="A223" s="5"/>
      <c r="B223" s="166" t="s">
        <v>18</v>
      </c>
      <c r="C223" s="167"/>
      <c r="D223" s="167"/>
      <c r="E223" s="167"/>
      <c r="F223" s="167"/>
      <c r="G223" s="168"/>
      <c r="H223" s="34">
        <f>SUM(H222)</f>
        <v>6</v>
      </c>
    </row>
    <row r="224" spans="1:8" ht="12.75" customHeight="1" x14ac:dyDescent="0.2"/>
    <row r="225" spans="1:8" ht="12.75" customHeight="1" x14ac:dyDescent="0.2">
      <c r="A225" s="11" t="s">
        <v>150</v>
      </c>
      <c r="B225" s="12" t="s">
        <v>151</v>
      </c>
      <c r="C225" s="13"/>
      <c r="D225" s="13"/>
      <c r="E225" s="5"/>
      <c r="F225" s="5"/>
      <c r="G225" s="5"/>
    </row>
    <row r="226" spans="1:8" ht="12.75" customHeight="1" thickBot="1" x14ac:dyDescent="0.25">
      <c r="A226" s="15"/>
      <c r="B226" s="13"/>
      <c r="C226" s="13"/>
      <c r="D226" s="13"/>
      <c r="E226" s="5"/>
      <c r="F226" s="5"/>
      <c r="G226" s="5"/>
    </row>
    <row r="227" spans="1:8" ht="12.75" customHeight="1" x14ac:dyDescent="0.2">
      <c r="A227" s="15"/>
      <c r="B227" s="16" t="s">
        <v>5</v>
      </c>
      <c r="C227" s="17" t="s">
        <v>6</v>
      </c>
      <c r="D227" s="18" t="s">
        <v>7</v>
      </c>
      <c r="E227" s="18" t="s">
        <v>8</v>
      </c>
      <c r="F227" s="18" t="s">
        <v>25</v>
      </c>
      <c r="G227" s="18" t="s">
        <v>10</v>
      </c>
      <c r="H227" s="17" t="s">
        <v>7</v>
      </c>
    </row>
    <row r="228" spans="1:8" ht="12.75" customHeight="1" x14ac:dyDescent="0.2">
      <c r="A228" s="15"/>
      <c r="B228" s="20" t="s">
        <v>152</v>
      </c>
      <c r="C228" s="50"/>
      <c r="D228" s="50">
        <v>50.06</v>
      </c>
      <c r="E228" s="50"/>
      <c r="F228" s="52"/>
      <c r="G228" s="52"/>
      <c r="H228" s="53">
        <f t="shared" ref="H228:H229" si="16">D228</f>
        <v>50.06</v>
      </c>
    </row>
    <row r="229" spans="1:8" ht="12.75" customHeight="1" x14ac:dyDescent="0.2">
      <c r="A229" s="15"/>
      <c r="B229" s="20" t="s">
        <v>153</v>
      </c>
      <c r="C229" s="50"/>
      <c r="D229" s="50">
        <v>50.76</v>
      </c>
      <c r="E229" s="50"/>
      <c r="F229" s="52"/>
      <c r="G229" s="52"/>
      <c r="H229" s="53">
        <f t="shared" si="16"/>
        <v>50.76</v>
      </c>
    </row>
    <row r="230" spans="1:8" ht="12.75" customHeight="1" thickBot="1" x14ac:dyDescent="0.25">
      <c r="A230" s="5"/>
      <c r="B230" s="166" t="s">
        <v>154</v>
      </c>
      <c r="C230" s="167"/>
      <c r="D230" s="167"/>
      <c r="E230" s="167"/>
      <c r="F230" s="167"/>
      <c r="G230" s="168"/>
      <c r="H230" s="34">
        <f>SUM(H228:H229)</f>
        <v>100.82</v>
      </c>
    </row>
    <row r="231" spans="1:8" ht="12.75" customHeight="1" x14ac:dyDescent="0.2"/>
    <row r="232" spans="1:8" ht="12.75" customHeight="1" x14ac:dyDescent="0.2">
      <c r="A232" s="11" t="s">
        <v>155</v>
      </c>
      <c r="B232" s="12" t="s">
        <v>156</v>
      </c>
      <c r="C232" s="13"/>
      <c r="D232" s="13"/>
      <c r="E232" s="5"/>
      <c r="F232" s="5"/>
      <c r="G232" s="5"/>
    </row>
    <row r="233" spans="1:8" ht="12.75" customHeight="1" thickBot="1" x14ac:dyDescent="0.25">
      <c r="A233" s="15"/>
      <c r="B233" s="13"/>
      <c r="C233" s="13"/>
      <c r="D233" s="13"/>
      <c r="E233" s="5"/>
      <c r="F233" s="5"/>
      <c r="G233" s="5"/>
    </row>
    <row r="234" spans="1:8" ht="12.75" customHeight="1" x14ac:dyDescent="0.2">
      <c r="A234" s="15"/>
      <c r="B234" s="16" t="s">
        <v>5</v>
      </c>
      <c r="C234" s="17" t="s">
        <v>6</v>
      </c>
      <c r="D234" s="18" t="s">
        <v>7</v>
      </c>
      <c r="E234" s="18" t="s">
        <v>8</v>
      </c>
      <c r="F234" s="18" t="s">
        <v>25</v>
      </c>
      <c r="G234" s="18" t="s">
        <v>10</v>
      </c>
      <c r="H234" s="17" t="s">
        <v>11</v>
      </c>
    </row>
    <row r="235" spans="1:8" ht="12.75" customHeight="1" x14ac:dyDescent="0.2">
      <c r="A235" s="15"/>
      <c r="B235" s="20" t="s">
        <v>157</v>
      </c>
      <c r="C235" s="50">
        <v>0.5</v>
      </c>
      <c r="D235" s="50">
        <v>49.4</v>
      </c>
      <c r="E235" s="50">
        <v>10.26</v>
      </c>
      <c r="F235" s="52"/>
      <c r="G235" s="52"/>
      <c r="H235" s="53">
        <f>D235*E235*C235</f>
        <v>253.422</v>
      </c>
    </row>
    <row r="236" spans="1:8" ht="12.75" customHeight="1" x14ac:dyDescent="0.2">
      <c r="A236" s="15"/>
      <c r="B236" s="20" t="s">
        <v>158</v>
      </c>
      <c r="C236" s="50"/>
      <c r="D236" s="50">
        <v>3.8</v>
      </c>
      <c r="E236" s="50">
        <v>34.53</v>
      </c>
      <c r="F236" s="52"/>
      <c r="G236" s="52"/>
      <c r="H236" s="53">
        <f>D236*E236</f>
        <v>131.214</v>
      </c>
    </row>
    <row r="237" spans="1:8" ht="12.75" customHeight="1" thickBot="1" x14ac:dyDescent="0.25">
      <c r="A237" s="5"/>
      <c r="B237" s="166" t="s">
        <v>13</v>
      </c>
      <c r="C237" s="167"/>
      <c r="D237" s="167"/>
      <c r="E237" s="167"/>
      <c r="F237" s="167"/>
      <c r="G237" s="168"/>
      <c r="H237" s="34">
        <f>SUM(H235:H236)</f>
        <v>384.63599999999997</v>
      </c>
    </row>
    <row r="238" spans="1:8" ht="12.75" customHeight="1" x14ac:dyDescent="0.2"/>
    <row r="239" spans="1:8" ht="12.75" customHeight="1" x14ac:dyDescent="0.2">
      <c r="A239" s="11" t="s">
        <v>159</v>
      </c>
      <c r="B239" s="12" t="s">
        <v>160</v>
      </c>
      <c r="C239" s="13"/>
      <c r="D239" s="13"/>
      <c r="E239" s="5"/>
      <c r="F239" s="5"/>
      <c r="G239" s="5"/>
    </row>
    <row r="240" spans="1:8" ht="12.75" customHeight="1" thickBot="1" x14ac:dyDescent="0.25">
      <c r="A240" s="15"/>
      <c r="B240" s="13"/>
      <c r="C240" s="13"/>
      <c r="D240" s="13"/>
      <c r="E240" s="5"/>
      <c r="F240" s="5"/>
      <c r="G240" s="5"/>
    </row>
    <row r="241" spans="1:8" ht="12.75" customHeight="1" x14ac:dyDescent="0.2">
      <c r="A241" s="15"/>
      <c r="B241" s="16" t="s">
        <v>5</v>
      </c>
      <c r="C241" s="17" t="s">
        <v>6</v>
      </c>
      <c r="D241" s="18" t="s">
        <v>7</v>
      </c>
      <c r="E241" s="18" t="s">
        <v>8</v>
      </c>
      <c r="F241" s="18" t="s">
        <v>25</v>
      </c>
      <c r="G241" s="18" t="s">
        <v>10</v>
      </c>
      <c r="H241" s="17" t="s">
        <v>11</v>
      </c>
    </row>
    <row r="242" spans="1:8" ht="12.75" customHeight="1" x14ac:dyDescent="0.2">
      <c r="A242" s="15"/>
      <c r="B242" s="20" t="s">
        <v>161</v>
      </c>
      <c r="C242" s="50"/>
      <c r="D242" s="50">
        <v>45.12</v>
      </c>
      <c r="E242" s="50">
        <v>2.84</v>
      </c>
      <c r="F242" s="52"/>
      <c r="G242" s="52"/>
      <c r="H242" s="53">
        <f>D242*E242</f>
        <v>128.14079999999998</v>
      </c>
    </row>
    <row r="243" spans="1:8" ht="12.75" customHeight="1" thickBot="1" x14ac:dyDescent="0.25">
      <c r="A243" s="5"/>
      <c r="B243" s="166" t="s">
        <v>13</v>
      </c>
      <c r="C243" s="167"/>
      <c r="D243" s="167"/>
      <c r="E243" s="167"/>
      <c r="F243" s="167"/>
      <c r="G243" s="168"/>
      <c r="H243" s="34">
        <f>SUM(H242)</f>
        <v>128.14079999999998</v>
      </c>
    </row>
    <row r="244" spans="1:8" ht="12.75" customHeight="1" x14ac:dyDescent="0.2"/>
    <row r="245" spans="1:8" ht="12.75" customHeight="1" x14ac:dyDescent="0.2">
      <c r="A245" s="11" t="s">
        <v>162</v>
      </c>
      <c r="B245" s="12" t="s">
        <v>163</v>
      </c>
      <c r="C245" s="13"/>
      <c r="D245" s="13"/>
      <c r="E245" s="5"/>
      <c r="F245" s="5"/>
      <c r="G245" s="5"/>
    </row>
    <row r="246" spans="1:8" ht="12.75" customHeight="1" thickBot="1" x14ac:dyDescent="0.25">
      <c r="A246" s="15"/>
      <c r="B246" s="13"/>
      <c r="C246" s="13"/>
      <c r="D246" s="13"/>
      <c r="E246" s="5"/>
      <c r="F246" s="5"/>
      <c r="G246" s="5"/>
    </row>
    <row r="247" spans="1:8" ht="12.75" customHeight="1" x14ac:dyDescent="0.2">
      <c r="A247" s="15"/>
      <c r="B247" s="16" t="s">
        <v>5</v>
      </c>
      <c r="C247" s="17" t="s">
        <v>6</v>
      </c>
      <c r="D247" s="18" t="s">
        <v>7</v>
      </c>
      <c r="E247" s="18" t="s">
        <v>8</v>
      </c>
      <c r="F247" s="18" t="s">
        <v>25</v>
      </c>
      <c r="G247" s="18" t="s">
        <v>10</v>
      </c>
      <c r="H247" s="17" t="s">
        <v>11</v>
      </c>
    </row>
    <row r="248" spans="1:8" ht="12.75" customHeight="1" x14ac:dyDescent="0.2">
      <c r="A248" s="15"/>
      <c r="B248" s="20" t="s">
        <v>164</v>
      </c>
      <c r="C248" s="50"/>
      <c r="D248" s="50">
        <v>50.75</v>
      </c>
      <c r="E248" s="50"/>
      <c r="F248" s="52"/>
      <c r="G248" s="52"/>
      <c r="H248" s="53">
        <f>D248</f>
        <v>50.75</v>
      </c>
    </row>
    <row r="249" spans="1:8" ht="12.75" customHeight="1" thickBot="1" x14ac:dyDescent="0.25">
      <c r="A249" s="5"/>
      <c r="B249" s="166" t="s">
        <v>13</v>
      </c>
      <c r="C249" s="167"/>
      <c r="D249" s="167"/>
      <c r="E249" s="167"/>
      <c r="F249" s="167"/>
      <c r="G249" s="168"/>
      <c r="H249" s="34">
        <f>SUM(H248)</f>
        <v>50.75</v>
      </c>
    </row>
    <row r="250" spans="1:8" ht="12.75" customHeight="1" x14ac:dyDescent="0.2"/>
    <row r="251" spans="1:8" ht="12.75" customHeight="1" x14ac:dyDescent="0.2">
      <c r="A251" s="11" t="s">
        <v>165</v>
      </c>
      <c r="B251" s="12" t="s">
        <v>166</v>
      </c>
      <c r="C251" s="13"/>
      <c r="D251" s="13"/>
      <c r="E251" s="5"/>
      <c r="F251" s="5"/>
      <c r="G251" s="5"/>
    </row>
    <row r="252" spans="1:8" ht="12.75" customHeight="1" thickBot="1" x14ac:dyDescent="0.25">
      <c r="A252" s="15"/>
      <c r="B252" s="13"/>
      <c r="C252" s="13"/>
      <c r="D252" s="13"/>
      <c r="E252" s="5"/>
      <c r="F252" s="5"/>
      <c r="G252" s="5"/>
    </row>
    <row r="253" spans="1:8" ht="12.75" customHeight="1" x14ac:dyDescent="0.2">
      <c r="A253" s="15"/>
      <c r="B253" s="16" t="s">
        <v>5</v>
      </c>
      <c r="C253" s="17" t="s">
        <v>6</v>
      </c>
      <c r="D253" s="18" t="s">
        <v>7</v>
      </c>
      <c r="E253" s="18" t="s">
        <v>8</v>
      </c>
      <c r="F253" s="18" t="s">
        <v>25</v>
      </c>
      <c r="G253" s="18" t="s">
        <v>10</v>
      </c>
      <c r="H253" s="17" t="s">
        <v>11</v>
      </c>
    </row>
    <row r="254" spans="1:8" ht="12.75" customHeight="1" x14ac:dyDescent="0.2">
      <c r="B254" s="55" t="s">
        <v>167</v>
      </c>
      <c r="C254" s="21"/>
      <c r="D254" s="25">
        <v>1.28</v>
      </c>
      <c r="E254" s="26">
        <v>0.15</v>
      </c>
      <c r="F254" s="26"/>
      <c r="G254" s="56"/>
      <c r="H254" s="53">
        <f>D254*E254</f>
        <v>0.192</v>
      </c>
    </row>
    <row r="255" spans="1:8" ht="12.75" customHeight="1" x14ac:dyDescent="0.2">
      <c r="B255" s="55" t="s">
        <v>168</v>
      </c>
      <c r="C255" s="21"/>
      <c r="D255" s="25">
        <v>0.96</v>
      </c>
      <c r="E255" s="26">
        <v>0.15</v>
      </c>
      <c r="F255" s="26"/>
      <c r="G255" s="56"/>
      <c r="H255" s="53">
        <f>D255*E255</f>
        <v>0.14399999999999999</v>
      </c>
    </row>
    <row r="256" spans="1:8" ht="12.75" customHeight="1" x14ac:dyDescent="0.2">
      <c r="B256" s="55" t="s">
        <v>169</v>
      </c>
      <c r="C256" s="21"/>
      <c r="D256" s="25">
        <v>0.96</v>
      </c>
      <c r="E256" s="26">
        <v>0.15</v>
      </c>
      <c r="F256" s="26"/>
      <c r="G256" s="56"/>
      <c r="H256" s="53">
        <f t="shared" ref="H256:H267" si="17">D256*E256</f>
        <v>0.14399999999999999</v>
      </c>
    </row>
    <row r="257" spans="1:26" ht="12.75" customHeight="1" x14ac:dyDescent="0.2">
      <c r="B257" s="55" t="s">
        <v>170</v>
      </c>
      <c r="C257" s="21"/>
      <c r="D257" s="25">
        <v>0.96</v>
      </c>
      <c r="E257" s="26">
        <v>0.15</v>
      </c>
      <c r="F257" s="26"/>
      <c r="G257" s="56"/>
      <c r="H257" s="53">
        <f t="shared" si="17"/>
        <v>0.14399999999999999</v>
      </c>
    </row>
    <row r="258" spans="1:26" ht="12.75" customHeight="1" x14ac:dyDescent="0.2">
      <c r="B258" s="55" t="s">
        <v>37</v>
      </c>
      <c r="C258" s="21"/>
      <c r="D258" s="25">
        <v>0.96</v>
      </c>
      <c r="E258" s="26">
        <v>0.15</v>
      </c>
      <c r="F258" s="26"/>
      <c r="G258" s="56"/>
      <c r="H258" s="53">
        <f t="shared" si="17"/>
        <v>0.14399999999999999</v>
      </c>
    </row>
    <row r="259" spans="1:26" ht="12.75" customHeight="1" x14ac:dyDescent="0.2">
      <c r="B259" s="55" t="s">
        <v>171</v>
      </c>
      <c r="C259" s="21"/>
      <c r="D259" s="25">
        <v>0.96</v>
      </c>
      <c r="E259" s="26">
        <v>0.15</v>
      </c>
      <c r="F259" s="26"/>
      <c r="G259" s="56"/>
      <c r="H259" s="53">
        <f t="shared" si="17"/>
        <v>0.14399999999999999</v>
      </c>
    </row>
    <row r="260" spans="1:26" ht="12.75" customHeight="1" x14ac:dyDescent="0.2">
      <c r="B260" s="55" t="s">
        <v>172</v>
      </c>
      <c r="C260" s="21"/>
      <c r="D260" s="25">
        <v>3.02</v>
      </c>
      <c r="E260" s="26">
        <v>0.15</v>
      </c>
      <c r="F260" s="26"/>
      <c r="G260" s="56"/>
      <c r="H260" s="53">
        <f t="shared" si="17"/>
        <v>0.45299999999999996</v>
      </c>
    </row>
    <row r="261" spans="1:26" ht="12.75" customHeight="1" x14ac:dyDescent="0.2">
      <c r="B261" s="55" t="s">
        <v>37</v>
      </c>
      <c r="C261" s="21"/>
      <c r="D261" s="25">
        <v>2.06</v>
      </c>
      <c r="E261" s="26">
        <v>0.15</v>
      </c>
      <c r="F261" s="26"/>
      <c r="G261" s="56"/>
      <c r="H261" s="53">
        <f t="shared" si="17"/>
        <v>0.309</v>
      </c>
    </row>
    <row r="262" spans="1:26" ht="12.75" customHeight="1" x14ac:dyDescent="0.2">
      <c r="B262" s="55" t="s">
        <v>111</v>
      </c>
      <c r="C262" s="21"/>
      <c r="D262" s="25">
        <v>1.61</v>
      </c>
      <c r="E262" s="26">
        <v>0.15</v>
      </c>
      <c r="F262" s="26"/>
      <c r="G262" s="56"/>
      <c r="H262" s="53">
        <f t="shared" si="17"/>
        <v>0.24149999999999999</v>
      </c>
    </row>
    <row r="263" spans="1:26" ht="12.75" customHeight="1" x14ac:dyDescent="0.2">
      <c r="B263" s="55" t="s">
        <v>173</v>
      </c>
      <c r="C263" s="21"/>
      <c r="D263" s="25">
        <v>1.05</v>
      </c>
      <c r="E263" s="26">
        <v>0.15</v>
      </c>
      <c r="F263" s="26"/>
      <c r="G263" s="56"/>
      <c r="H263" s="53">
        <f t="shared" si="17"/>
        <v>0.1575</v>
      </c>
    </row>
    <row r="264" spans="1:26" ht="12.75" customHeight="1" x14ac:dyDescent="0.2">
      <c r="B264" s="55" t="s">
        <v>174</v>
      </c>
      <c r="C264" s="21"/>
      <c r="D264" s="25">
        <v>1.5</v>
      </c>
      <c r="E264" s="26">
        <v>0.2</v>
      </c>
      <c r="F264" s="26"/>
      <c r="G264" s="56"/>
      <c r="H264" s="53">
        <f t="shared" si="17"/>
        <v>0.30000000000000004</v>
      </c>
    </row>
    <row r="265" spans="1:26" ht="12.75" customHeight="1" x14ac:dyDescent="0.2">
      <c r="B265" s="55" t="s">
        <v>175</v>
      </c>
      <c r="C265" s="21"/>
      <c r="D265" s="25">
        <v>5.54</v>
      </c>
      <c r="E265" s="26">
        <v>2.06</v>
      </c>
      <c r="F265" s="26"/>
      <c r="G265" s="56"/>
      <c r="H265" s="53">
        <f t="shared" si="17"/>
        <v>11.4124</v>
      </c>
    </row>
    <row r="266" spans="1:26" ht="12.75" customHeight="1" x14ac:dyDescent="0.2">
      <c r="B266" s="55" t="s">
        <v>175</v>
      </c>
      <c r="C266" s="21"/>
      <c r="D266" s="25">
        <v>4.38</v>
      </c>
      <c r="E266" s="26">
        <v>3.53</v>
      </c>
      <c r="F266" s="26"/>
      <c r="G266" s="56"/>
      <c r="H266" s="53">
        <f t="shared" si="17"/>
        <v>15.461399999999999</v>
      </c>
    </row>
    <row r="267" spans="1:26" ht="12.75" customHeight="1" x14ac:dyDescent="0.2">
      <c r="A267" s="133"/>
      <c r="B267" s="55" t="s">
        <v>764</v>
      </c>
      <c r="C267" s="21"/>
      <c r="D267" s="25">
        <v>148.30000000000001</v>
      </c>
      <c r="E267" s="26">
        <v>0.15</v>
      </c>
      <c r="F267" s="26"/>
      <c r="G267" s="56"/>
      <c r="H267" s="53">
        <f t="shared" si="17"/>
        <v>22.245000000000001</v>
      </c>
      <c r="I267" s="133"/>
      <c r="J267" s="133"/>
      <c r="K267" s="133"/>
    </row>
    <row r="268" spans="1:26" ht="12.75" customHeight="1" thickBot="1" x14ac:dyDescent="0.25">
      <c r="A268" s="5"/>
      <c r="B268" s="166" t="s">
        <v>13</v>
      </c>
      <c r="C268" s="167"/>
      <c r="D268" s="167"/>
      <c r="E268" s="167"/>
      <c r="F268" s="167"/>
      <c r="G268" s="168"/>
      <c r="H268" s="34">
        <f>SUM(H254:H267)</f>
        <v>51.491799999999998</v>
      </c>
    </row>
    <row r="269" spans="1:26" ht="12.75" customHeight="1" x14ac:dyDescent="0.2"/>
    <row r="270" spans="1:26" ht="12.75" customHeight="1" x14ac:dyDescent="0.25">
      <c r="A270" s="7">
        <v>2</v>
      </c>
      <c r="B270" s="194" t="s">
        <v>176</v>
      </c>
      <c r="C270" s="194"/>
      <c r="D270" s="194"/>
      <c r="E270" s="194"/>
      <c r="F270" s="194"/>
      <c r="G270" s="194"/>
      <c r="H270" s="194"/>
      <c r="I270" s="5"/>
      <c r="J270" s="5"/>
      <c r="K270" s="5"/>
      <c r="L270" s="6"/>
      <c r="M270" s="6"/>
      <c r="N270" s="6"/>
      <c r="O270" s="6"/>
      <c r="P270" s="6"/>
      <c r="Q270" s="6"/>
      <c r="R270" s="6"/>
      <c r="S270" s="6"/>
      <c r="T270" s="6"/>
      <c r="U270" s="6"/>
      <c r="V270" s="6"/>
      <c r="W270" s="6"/>
      <c r="X270" s="6"/>
      <c r="Y270" s="6"/>
      <c r="Z270" s="6"/>
    </row>
    <row r="271" spans="1:26" ht="12.75" customHeight="1" x14ac:dyDescent="0.2"/>
    <row r="272" spans="1:26" ht="12.75" customHeight="1" x14ac:dyDescent="0.2">
      <c r="A272" s="11" t="s">
        <v>177</v>
      </c>
      <c r="B272" s="12" t="s">
        <v>178</v>
      </c>
    </row>
    <row r="273" spans="1:15" ht="12.75" customHeight="1" thickBot="1" x14ac:dyDescent="0.25"/>
    <row r="274" spans="1:15" ht="12.75" customHeight="1" x14ac:dyDescent="0.2">
      <c r="B274" s="16" t="s">
        <v>5</v>
      </c>
      <c r="C274" s="57" t="s">
        <v>179</v>
      </c>
      <c r="D274" s="57" t="s">
        <v>180</v>
      </c>
      <c r="E274" s="58" t="s">
        <v>181</v>
      </c>
      <c r="F274" s="58" t="s">
        <v>76</v>
      </c>
      <c r="G274" s="58" t="s">
        <v>10</v>
      </c>
      <c r="H274" s="19" t="s">
        <v>26</v>
      </c>
    </row>
    <row r="275" spans="1:15" ht="12.75" customHeight="1" x14ac:dyDescent="0.2">
      <c r="B275" s="59" t="s">
        <v>182</v>
      </c>
      <c r="C275" s="50"/>
      <c r="D275" s="26">
        <f>9.4+7.01+3.85</f>
        <v>20.260000000000002</v>
      </c>
      <c r="E275" s="26">
        <v>0.4</v>
      </c>
      <c r="F275" s="26">
        <v>0.4</v>
      </c>
      <c r="G275" s="52"/>
      <c r="H275" s="53">
        <f t="shared" ref="H275:H281" si="18">D275*E275*F275</f>
        <v>3.2416000000000005</v>
      </c>
    </row>
    <row r="276" spans="1:15" ht="12.75" customHeight="1" x14ac:dyDescent="0.2">
      <c r="B276" s="59" t="s">
        <v>183</v>
      </c>
      <c r="C276" s="50"/>
      <c r="D276" s="26">
        <f>4*1.72+2*4.4</f>
        <v>15.68</v>
      </c>
      <c r="E276" s="26">
        <v>0.4</v>
      </c>
      <c r="F276" s="26">
        <v>0.4</v>
      </c>
      <c r="G276" s="52"/>
      <c r="H276" s="53">
        <f t="shared" si="18"/>
        <v>2.5088000000000004</v>
      </c>
    </row>
    <row r="277" spans="1:15" ht="12.75" customHeight="1" x14ac:dyDescent="0.2">
      <c r="B277" s="59" t="s">
        <v>184</v>
      </c>
      <c r="C277" s="50"/>
      <c r="D277" s="26">
        <f>2*2.09+2*2.85</f>
        <v>9.879999999999999</v>
      </c>
      <c r="E277" s="26">
        <v>0.4</v>
      </c>
      <c r="F277" s="26">
        <v>0.4</v>
      </c>
      <c r="G277" s="52"/>
      <c r="H277" s="53">
        <f t="shared" si="18"/>
        <v>1.5808</v>
      </c>
    </row>
    <row r="278" spans="1:15" ht="12.75" customHeight="1" x14ac:dyDescent="0.2">
      <c r="B278" s="20" t="s">
        <v>185</v>
      </c>
      <c r="C278" s="50"/>
      <c r="D278" s="26">
        <f>2.43*2+1.22</f>
        <v>6.08</v>
      </c>
      <c r="E278" s="26">
        <v>0.4</v>
      </c>
      <c r="F278" s="26">
        <v>0.4</v>
      </c>
      <c r="G278" s="52"/>
      <c r="H278" s="53">
        <f t="shared" si="18"/>
        <v>0.97280000000000022</v>
      </c>
    </row>
    <row r="279" spans="1:15" ht="12.75" customHeight="1" x14ac:dyDescent="0.2">
      <c r="B279" s="20" t="s">
        <v>186</v>
      </c>
      <c r="C279" s="50"/>
      <c r="D279" s="26">
        <f>2*5+3.19+2*3.11</f>
        <v>19.41</v>
      </c>
      <c r="E279" s="26">
        <v>0.4</v>
      </c>
      <c r="F279" s="26">
        <v>0.4</v>
      </c>
      <c r="G279" s="52"/>
      <c r="H279" s="53">
        <f t="shared" si="18"/>
        <v>3.1056000000000004</v>
      </c>
    </row>
    <row r="280" spans="1:15" ht="12.75" customHeight="1" x14ac:dyDescent="0.2">
      <c r="B280" s="20" t="s">
        <v>187</v>
      </c>
      <c r="C280" s="50"/>
      <c r="D280" s="26">
        <f>2*6.3+2.06</f>
        <v>14.66</v>
      </c>
      <c r="E280" s="26">
        <v>0.4</v>
      </c>
      <c r="F280" s="26">
        <v>0.4</v>
      </c>
      <c r="G280" s="52"/>
      <c r="H280" s="53">
        <f t="shared" si="18"/>
        <v>2.3456000000000006</v>
      </c>
    </row>
    <row r="281" spans="1:15" ht="12.75" customHeight="1" x14ac:dyDescent="0.2">
      <c r="B281" s="20" t="s">
        <v>188</v>
      </c>
      <c r="C281" s="50"/>
      <c r="D281" s="26">
        <v>44.5</v>
      </c>
      <c r="E281" s="26">
        <v>0.3</v>
      </c>
      <c r="F281" s="26">
        <v>0.6</v>
      </c>
      <c r="G281" s="52"/>
      <c r="H281" s="53">
        <f t="shared" si="18"/>
        <v>8.01</v>
      </c>
    </row>
    <row r="282" spans="1:15" ht="12.75" customHeight="1" thickBot="1" x14ac:dyDescent="0.25">
      <c r="B282" s="166" t="s">
        <v>125</v>
      </c>
      <c r="C282" s="167"/>
      <c r="D282" s="167"/>
      <c r="E282" s="167"/>
      <c r="F282" s="167"/>
      <c r="G282" s="168"/>
      <c r="H282" s="34">
        <f>SUM(H275:H281)</f>
        <v>21.7652</v>
      </c>
    </row>
    <row r="283" spans="1:15" ht="12.75" customHeight="1" x14ac:dyDescent="0.2">
      <c r="K283" s="5"/>
      <c r="L283" s="60"/>
      <c r="M283" s="60"/>
      <c r="N283" s="60"/>
    </row>
    <row r="284" spans="1:15" ht="12.75" customHeight="1" x14ac:dyDescent="0.2">
      <c r="A284" s="11" t="s">
        <v>189</v>
      </c>
      <c r="B284" s="12" t="s">
        <v>190</v>
      </c>
      <c r="K284" s="12"/>
      <c r="L284" s="61"/>
      <c r="M284" s="12"/>
      <c r="N284" s="61"/>
      <c r="O284" s="60"/>
    </row>
    <row r="285" spans="1:15" ht="12.75" customHeight="1" thickBot="1" x14ac:dyDescent="0.25">
      <c r="K285" s="12"/>
      <c r="L285" s="61"/>
      <c r="M285" s="62"/>
      <c r="N285" s="61"/>
      <c r="O285" s="61"/>
    </row>
    <row r="286" spans="1:15" ht="12.75" customHeight="1" x14ac:dyDescent="0.2">
      <c r="B286" s="16" t="s">
        <v>5</v>
      </c>
      <c r="C286" s="17" t="s">
        <v>179</v>
      </c>
      <c r="D286" s="17" t="s">
        <v>180</v>
      </c>
      <c r="E286" s="18" t="s">
        <v>181</v>
      </c>
      <c r="F286" s="18" t="s">
        <v>76</v>
      </c>
      <c r="G286" s="18" t="s">
        <v>10</v>
      </c>
      <c r="H286" s="19" t="s">
        <v>191</v>
      </c>
      <c r="K286" s="12"/>
      <c r="L286" s="61"/>
      <c r="M286" s="62"/>
      <c r="N286" s="61"/>
      <c r="O286" s="61"/>
    </row>
    <row r="287" spans="1:15" ht="12.75" customHeight="1" x14ac:dyDescent="0.2">
      <c r="B287" s="59" t="s">
        <v>192</v>
      </c>
      <c r="C287" s="50"/>
      <c r="D287" s="26">
        <f>9.4+7.01+3.85</f>
        <v>20.260000000000002</v>
      </c>
      <c r="E287" s="26">
        <v>0.4</v>
      </c>
      <c r="F287" s="26"/>
      <c r="G287" s="50"/>
      <c r="H287" s="53">
        <f t="shared" ref="H287:H292" si="19">D287*E287</f>
        <v>8.104000000000001</v>
      </c>
      <c r="K287" s="12"/>
      <c r="L287" s="61"/>
      <c r="M287" s="62"/>
      <c r="N287" s="61"/>
      <c r="O287" s="61"/>
    </row>
    <row r="288" spans="1:15" ht="12.75" customHeight="1" x14ac:dyDescent="0.2">
      <c r="B288" s="59" t="s">
        <v>193</v>
      </c>
      <c r="C288" s="50"/>
      <c r="D288" s="26">
        <f>4*1.72+2*4.4</f>
        <v>15.68</v>
      </c>
      <c r="E288" s="26">
        <v>0.4</v>
      </c>
      <c r="F288" s="26"/>
      <c r="G288" s="50"/>
      <c r="H288" s="53">
        <f t="shared" si="19"/>
        <v>6.2720000000000002</v>
      </c>
      <c r="K288" s="12"/>
      <c r="L288" s="61"/>
      <c r="M288" s="62"/>
      <c r="N288" s="61"/>
      <c r="O288" s="61"/>
    </row>
    <row r="289" spans="1:15" ht="12.75" customHeight="1" x14ac:dyDescent="0.2">
      <c r="B289" s="59" t="s">
        <v>194</v>
      </c>
      <c r="C289" s="50"/>
      <c r="D289" s="26">
        <f>2*2.09+2*2.85</f>
        <v>9.879999999999999</v>
      </c>
      <c r="E289" s="26">
        <v>0.4</v>
      </c>
      <c r="F289" s="26"/>
      <c r="G289" s="50"/>
      <c r="H289" s="53">
        <f t="shared" si="19"/>
        <v>3.952</v>
      </c>
      <c r="K289" s="12"/>
      <c r="L289" s="61"/>
      <c r="M289" s="62"/>
      <c r="N289" s="61"/>
      <c r="O289" s="61"/>
    </row>
    <row r="290" spans="1:15" ht="12.75" customHeight="1" x14ac:dyDescent="0.2">
      <c r="B290" s="20" t="s">
        <v>185</v>
      </c>
      <c r="C290" s="50"/>
      <c r="D290" s="26">
        <f>2.43*2+1.22</f>
        <v>6.08</v>
      </c>
      <c r="E290" s="26">
        <v>0.4</v>
      </c>
      <c r="F290" s="26"/>
      <c r="G290" s="50"/>
      <c r="H290" s="53">
        <f t="shared" si="19"/>
        <v>2.4320000000000004</v>
      </c>
      <c r="K290" s="12"/>
      <c r="L290" s="61"/>
      <c r="M290" s="62"/>
      <c r="N290" s="61"/>
      <c r="O290" s="61"/>
    </row>
    <row r="291" spans="1:15" ht="12.75" customHeight="1" x14ac:dyDescent="0.2">
      <c r="B291" s="20" t="s">
        <v>186</v>
      </c>
      <c r="C291" s="50"/>
      <c r="D291" s="26">
        <f>2*5+3.19+2*3.11</f>
        <v>19.41</v>
      </c>
      <c r="E291" s="26">
        <v>0.4</v>
      </c>
      <c r="F291" s="26"/>
      <c r="G291" s="50"/>
      <c r="H291" s="53">
        <f t="shared" si="19"/>
        <v>7.7640000000000002</v>
      </c>
      <c r="K291" s="12"/>
      <c r="L291" s="61"/>
      <c r="M291" s="62"/>
      <c r="N291" s="61"/>
      <c r="O291" s="61"/>
    </row>
    <row r="292" spans="1:15" ht="12.75" customHeight="1" x14ac:dyDescent="0.2">
      <c r="B292" s="20" t="s">
        <v>187</v>
      </c>
      <c r="C292" s="50"/>
      <c r="D292" s="26">
        <f>2*6.3+2.06</f>
        <v>14.66</v>
      </c>
      <c r="E292" s="26">
        <v>0.4</v>
      </c>
      <c r="F292" s="26"/>
      <c r="G292" s="50"/>
      <c r="H292" s="53">
        <f t="shared" si="19"/>
        <v>5.8640000000000008</v>
      </c>
      <c r="K292" s="12"/>
      <c r="L292" s="61"/>
      <c r="M292" s="62"/>
      <c r="N292" s="61"/>
      <c r="O292" s="61"/>
    </row>
    <row r="293" spans="1:15" ht="12.75" customHeight="1" thickBot="1" x14ac:dyDescent="0.25">
      <c r="B293" s="166" t="s">
        <v>13</v>
      </c>
      <c r="C293" s="167"/>
      <c r="D293" s="167"/>
      <c r="E293" s="167"/>
      <c r="F293" s="167"/>
      <c r="G293" s="168"/>
      <c r="H293" s="34">
        <f>SUM(H287:H292)</f>
        <v>34.388000000000005</v>
      </c>
      <c r="K293" s="12"/>
      <c r="L293" s="61"/>
      <c r="M293" s="62"/>
      <c r="N293" s="62"/>
      <c r="O293" s="61"/>
    </row>
    <row r="294" spans="1:15" ht="12.75" customHeight="1" x14ac:dyDescent="0.2"/>
    <row r="295" spans="1:15" ht="12.75" customHeight="1" x14ac:dyDescent="0.2">
      <c r="A295" s="11" t="s">
        <v>195</v>
      </c>
      <c r="B295" s="12" t="s">
        <v>196</v>
      </c>
      <c r="K295" s="12"/>
      <c r="L295" s="61"/>
      <c r="M295" s="12"/>
      <c r="N295" s="61"/>
      <c r="O295" s="60"/>
    </row>
    <row r="296" spans="1:15" ht="12.75" customHeight="1" thickBot="1" x14ac:dyDescent="0.25">
      <c r="K296" s="12"/>
      <c r="L296" s="61"/>
      <c r="M296" s="62"/>
      <c r="N296" s="61"/>
      <c r="O296" s="61"/>
    </row>
    <row r="297" spans="1:15" ht="12.75" customHeight="1" x14ac:dyDescent="0.2">
      <c r="B297" s="16" t="s">
        <v>5</v>
      </c>
      <c r="C297" s="19" t="s">
        <v>191</v>
      </c>
      <c r="F297" s="12"/>
      <c r="G297" s="12"/>
      <c r="H297" s="62"/>
      <c r="I297" s="12"/>
      <c r="J297" s="12"/>
    </row>
    <row r="298" spans="1:15" ht="12.75" customHeight="1" x14ac:dyDescent="0.2">
      <c r="B298" s="59" t="s">
        <v>197</v>
      </c>
      <c r="C298" s="53">
        <f>H282</f>
        <v>21.7652</v>
      </c>
      <c r="F298" s="12"/>
      <c r="G298" s="12"/>
      <c r="H298" s="62"/>
      <c r="I298" s="12"/>
      <c r="J298" s="12"/>
    </row>
    <row r="299" spans="1:15" ht="12.75" customHeight="1" x14ac:dyDescent="0.2">
      <c r="B299" s="59" t="s">
        <v>198</v>
      </c>
      <c r="C299" s="53">
        <f>H335</f>
        <v>6.877600000000001</v>
      </c>
      <c r="F299" s="12"/>
      <c r="G299" s="12"/>
      <c r="H299" s="62"/>
      <c r="I299" s="12"/>
      <c r="J299" s="12"/>
    </row>
    <row r="300" spans="1:15" ht="12.75" customHeight="1" x14ac:dyDescent="0.2">
      <c r="B300" s="59" t="s">
        <v>199</v>
      </c>
      <c r="C300" s="53">
        <v>1.4</v>
      </c>
      <c r="F300" s="12"/>
      <c r="G300" s="12"/>
      <c r="H300" s="62"/>
      <c r="I300" s="12"/>
      <c r="J300" s="12"/>
    </row>
    <row r="301" spans="1:15" ht="12.75" customHeight="1" thickBot="1" x14ac:dyDescent="0.25">
      <c r="B301" s="63" t="s">
        <v>200</v>
      </c>
      <c r="C301" s="24">
        <f>C298-C299-C300</f>
        <v>13.487599999999999</v>
      </c>
      <c r="F301" s="12"/>
      <c r="G301" s="12"/>
      <c r="H301" s="62"/>
      <c r="I301" s="62"/>
      <c r="J301" s="12"/>
    </row>
    <row r="302" spans="1:15" ht="12.75" customHeight="1" x14ac:dyDescent="0.2"/>
    <row r="303" spans="1:15" ht="12.75" customHeight="1" x14ac:dyDescent="0.2">
      <c r="A303" s="11" t="s">
        <v>201</v>
      </c>
      <c r="B303" s="12" t="s">
        <v>202</v>
      </c>
    </row>
    <row r="304" spans="1:15" ht="12.75" customHeight="1" thickBot="1" x14ac:dyDescent="0.25"/>
    <row r="305" spans="1:8" ht="12.75" customHeight="1" x14ac:dyDescent="0.2">
      <c r="B305" s="64" t="s">
        <v>5</v>
      </c>
      <c r="C305" s="57" t="s">
        <v>179</v>
      </c>
      <c r="D305" s="57" t="s">
        <v>191</v>
      </c>
      <c r="E305" s="58" t="s">
        <v>181</v>
      </c>
      <c r="F305" s="58" t="s">
        <v>76</v>
      </c>
      <c r="G305" s="65" t="s">
        <v>10</v>
      </c>
      <c r="H305" s="19" t="s">
        <v>26</v>
      </c>
    </row>
    <row r="306" spans="1:8" ht="12.75" customHeight="1" x14ac:dyDescent="0.2">
      <c r="B306" s="59" t="s">
        <v>203</v>
      </c>
      <c r="C306" s="50"/>
      <c r="D306" s="26">
        <v>6</v>
      </c>
      <c r="E306" s="26"/>
      <c r="F306" s="26">
        <v>0.08</v>
      </c>
      <c r="G306" s="66"/>
      <c r="H306" s="53">
        <f t="shared" ref="H306:H311" si="20">D306*F306</f>
        <v>0.48</v>
      </c>
    </row>
    <row r="307" spans="1:8" ht="12.75" customHeight="1" x14ac:dyDescent="0.2">
      <c r="B307" s="59" t="s">
        <v>184</v>
      </c>
      <c r="C307" s="50"/>
      <c r="D307" s="26">
        <v>5.25</v>
      </c>
      <c r="E307" s="26"/>
      <c r="F307" s="26">
        <v>0.08</v>
      </c>
      <c r="G307" s="66"/>
      <c r="H307" s="53">
        <f t="shared" si="20"/>
        <v>0.42</v>
      </c>
    </row>
    <row r="308" spans="1:8" ht="12.75" customHeight="1" x14ac:dyDescent="0.2">
      <c r="B308" s="59" t="s">
        <v>204</v>
      </c>
      <c r="C308" s="50"/>
      <c r="D308" s="26">
        <v>70.58</v>
      </c>
      <c r="E308" s="26"/>
      <c r="F308" s="26">
        <v>0.08</v>
      </c>
      <c r="G308" s="66"/>
      <c r="H308" s="53">
        <f t="shared" si="20"/>
        <v>5.6463999999999999</v>
      </c>
    </row>
    <row r="309" spans="1:8" ht="12.75" customHeight="1" x14ac:dyDescent="0.2">
      <c r="B309" s="59" t="s">
        <v>185</v>
      </c>
      <c r="C309" s="50"/>
      <c r="D309" s="26">
        <f>2.43*1.22/2</f>
        <v>1.4823000000000002</v>
      </c>
      <c r="E309" s="26"/>
      <c r="F309" s="26">
        <v>0.03</v>
      </c>
      <c r="G309" s="66"/>
      <c r="H309" s="53">
        <f t="shared" si="20"/>
        <v>4.4469000000000002E-2</v>
      </c>
    </row>
    <row r="310" spans="1:8" ht="12.75" customHeight="1" x14ac:dyDescent="0.2">
      <c r="B310" s="20" t="s">
        <v>186</v>
      </c>
      <c r="C310" s="50"/>
      <c r="D310" s="26">
        <f>5*3.19/2</f>
        <v>7.9749999999999996</v>
      </c>
      <c r="E310" s="26"/>
      <c r="F310" s="26">
        <v>0.4</v>
      </c>
      <c r="G310" s="66"/>
      <c r="H310" s="53">
        <f t="shared" si="20"/>
        <v>3.19</v>
      </c>
    </row>
    <row r="311" spans="1:8" ht="12.75" customHeight="1" x14ac:dyDescent="0.2">
      <c r="B311" s="20" t="s">
        <v>187</v>
      </c>
      <c r="C311" s="50"/>
      <c r="D311" s="26">
        <f>7.4*2.5/2</f>
        <v>9.25</v>
      </c>
      <c r="E311" s="26"/>
      <c r="F311" s="26">
        <v>0.28000000000000003</v>
      </c>
      <c r="G311" s="66"/>
      <c r="H311" s="53">
        <f t="shared" si="20"/>
        <v>2.5900000000000003</v>
      </c>
    </row>
    <row r="312" spans="1:8" ht="12.75" customHeight="1" thickBot="1" x14ac:dyDescent="0.25">
      <c r="B312" s="67" t="s">
        <v>125</v>
      </c>
      <c r="C312" s="68"/>
      <c r="D312" s="68"/>
      <c r="E312" s="68"/>
      <c r="F312" s="68"/>
      <c r="G312" s="69"/>
      <c r="H312" s="70">
        <f>SUM(H306:H311)</f>
        <v>12.370869000000001</v>
      </c>
    </row>
    <row r="313" spans="1:8" ht="17.25" customHeight="1" x14ac:dyDescent="0.2"/>
    <row r="314" spans="1:8" ht="12.75" customHeight="1" x14ac:dyDescent="0.2">
      <c r="A314" s="11" t="s">
        <v>205</v>
      </c>
      <c r="B314" s="12" t="s">
        <v>206</v>
      </c>
    </row>
    <row r="315" spans="1:8" ht="12.75" customHeight="1" thickBot="1" x14ac:dyDescent="0.25"/>
    <row r="316" spans="1:8" ht="12.75" customHeight="1" x14ac:dyDescent="0.2">
      <c r="B316" s="16" t="s">
        <v>5</v>
      </c>
      <c r="C316" s="17" t="s">
        <v>179</v>
      </c>
      <c r="D316" s="17" t="s">
        <v>180</v>
      </c>
      <c r="E316" s="18" t="s">
        <v>181</v>
      </c>
      <c r="F316" s="18" t="s">
        <v>76</v>
      </c>
      <c r="G316" s="18" t="s">
        <v>10</v>
      </c>
      <c r="H316" s="19" t="s">
        <v>26</v>
      </c>
    </row>
    <row r="317" spans="1:8" ht="12.75" customHeight="1" x14ac:dyDescent="0.2">
      <c r="B317" s="59" t="s">
        <v>193</v>
      </c>
      <c r="C317" s="50">
        <v>1</v>
      </c>
      <c r="D317" s="26">
        <f>4*1.72+2*4.4</f>
        <v>15.68</v>
      </c>
      <c r="E317" s="26">
        <v>0.4</v>
      </c>
      <c r="F317" s="26"/>
      <c r="G317" s="50"/>
      <c r="H317" s="53">
        <f t="shared" ref="H317:H321" si="21">C317*D317*E317</f>
        <v>6.2720000000000002</v>
      </c>
    </row>
    <row r="318" spans="1:8" ht="12.75" customHeight="1" x14ac:dyDescent="0.2">
      <c r="B318" s="59" t="s">
        <v>194</v>
      </c>
      <c r="C318" s="50">
        <v>1</v>
      </c>
      <c r="D318" s="26">
        <f>2*2.09+2*2.85</f>
        <v>9.879999999999999</v>
      </c>
      <c r="E318" s="26">
        <v>0.4</v>
      </c>
      <c r="F318" s="26"/>
      <c r="G318" s="50"/>
      <c r="H318" s="53">
        <f t="shared" si="21"/>
        <v>3.952</v>
      </c>
    </row>
    <row r="319" spans="1:8" ht="12.75" customHeight="1" x14ac:dyDescent="0.2">
      <c r="B319" s="20" t="s">
        <v>185</v>
      </c>
      <c r="C319" s="50">
        <v>1</v>
      </c>
      <c r="D319" s="26">
        <f>2.43*2+1.22</f>
        <v>6.08</v>
      </c>
      <c r="E319" s="26">
        <v>0.4</v>
      </c>
      <c r="F319" s="26"/>
      <c r="G319" s="50"/>
      <c r="H319" s="53">
        <f t="shared" si="21"/>
        <v>2.4320000000000004</v>
      </c>
    </row>
    <row r="320" spans="1:8" ht="12.75" customHeight="1" x14ac:dyDescent="0.2">
      <c r="B320" s="20" t="s">
        <v>186</v>
      </c>
      <c r="C320" s="50">
        <v>1</v>
      </c>
      <c r="D320" s="26">
        <f>2*5+3.19+2*3.11</f>
        <v>19.41</v>
      </c>
      <c r="E320" s="26">
        <v>0.4</v>
      </c>
      <c r="F320" s="26"/>
      <c r="G320" s="50"/>
      <c r="H320" s="53">
        <f t="shared" si="21"/>
        <v>7.7640000000000002</v>
      </c>
    </row>
    <row r="321" spans="1:26" ht="12.75" customHeight="1" x14ac:dyDescent="0.2">
      <c r="B321" s="20" t="s">
        <v>187</v>
      </c>
      <c r="C321" s="50">
        <v>1</v>
      </c>
      <c r="D321" s="26">
        <f>2*6.3+2.06</f>
        <v>14.66</v>
      </c>
      <c r="E321" s="26">
        <v>0.4</v>
      </c>
      <c r="F321" s="26"/>
      <c r="G321" s="50"/>
      <c r="H321" s="53">
        <f t="shared" si="21"/>
        <v>5.8640000000000008</v>
      </c>
    </row>
    <row r="322" spans="1:26" ht="12.75" customHeight="1" thickBot="1" x14ac:dyDescent="0.25">
      <c r="B322" s="166" t="s">
        <v>125</v>
      </c>
      <c r="C322" s="167"/>
      <c r="D322" s="167"/>
      <c r="E322" s="167"/>
      <c r="F322" s="167"/>
      <c r="G322" s="168"/>
      <c r="H322" s="24">
        <f>SUM(H317:H321)</f>
        <v>26.284000000000002</v>
      </c>
    </row>
    <row r="323" spans="1:26" ht="17.25" customHeight="1" x14ac:dyDescent="0.2"/>
    <row r="324" spans="1:26" ht="12.75" customHeight="1" x14ac:dyDescent="0.25">
      <c r="A324" s="7">
        <v>3</v>
      </c>
      <c r="B324" s="194" t="s">
        <v>207</v>
      </c>
      <c r="C324" s="194"/>
      <c r="D324" s="194"/>
      <c r="E324" s="194"/>
      <c r="F324" s="194"/>
      <c r="G324" s="194"/>
      <c r="H324" s="194"/>
      <c r="I324" s="5"/>
      <c r="J324" s="5"/>
      <c r="K324" s="5"/>
      <c r="L324" s="6"/>
      <c r="M324" s="6"/>
      <c r="N324" s="6"/>
      <c r="O324" s="6"/>
      <c r="P324" s="6"/>
      <c r="Q324" s="6"/>
      <c r="R324" s="6"/>
      <c r="S324" s="6"/>
      <c r="T324" s="6"/>
      <c r="U324" s="6"/>
      <c r="V324" s="6"/>
      <c r="W324" s="6"/>
      <c r="X324" s="6"/>
      <c r="Y324" s="6"/>
      <c r="Z324" s="6"/>
    </row>
    <row r="325" spans="1:26" ht="12.75" customHeight="1" x14ac:dyDescent="0.2"/>
    <row r="326" spans="1:26" ht="12.75" customHeight="1" x14ac:dyDescent="0.2">
      <c r="A326" s="11" t="s">
        <v>208</v>
      </c>
      <c r="B326" s="12" t="s">
        <v>209</v>
      </c>
    </row>
    <row r="327" spans="1:26" ht="12.75" customHeight="1" thickBot="1" x14ac:dyDescent="0.25"/>
    <row r="328" spans="1:26" ht="12.75" customHeight="1" x14ac:dyDescent="0.2">
      <c r="B328" s="16" t="s">
        <v>5</v>
      </c>
      <c r="C328" s="57" t="s">
        <v>179</v>
      </c>
      <c r="D328" s="57" t="s">
        <v>180</v>
      </c>
      <c r="E328" s="58" t="s">
        <v>181</v>
      </c>
      <c r="F328" s="58" t="s">
        <v>76</v>
      </c>
      <c r="G328" s="58" t="s">
        <v>10</v>
      </c>
      <c r="H328" s="19" t="s">
        <v>26</v>
      </c>
    </row>
    <row r="329" spans="1:26" ht="12.75" customHeight="1" x14ac:dyDescent="0.2">
      <c r="B329" s="59" t="s">
        <v>192</v>
      </c>
      <c r="C329" s="50">
        <v>1</v>
      </c>
      <c r="D329" s="26">
        <f>9.4+7.01+3.85</f>
        <v>20.260000000000002</v>
      </c>
      <c r="E329" s="26">
        <v>0.2</v>
      </c>
      <c r="F329" s="71">
        <v>0.4</v>
      </c>
      <c r="G329" s="52"/>
      <c r="H329" s="72">
        <f t="shared" ref="H329:H334" si="22">C329*D329*E329*F329</f>
        <v>1.6208000000000002</v>
      </c>
    </row>
    <row r="330" spans="1:26" ht="12.75" customHeight="1" x14ac:dyDescent="0.2">
      <c r="B330" s="59" t="s">
        <v>193</v>
      </c>
      <c r="C330" s="50">
        <v>1</v>
      </c>
      <c r="D330" s="26">
        <f>4*1.72+2*4.4</f>
        <v>15.68</v>
      </c>
      <c r="E330" s="26">
        <v>0.2</v>
      </c>
      <c r="F330" s="71">
        <v>0.4</v>
      </c>
      <c r="G330" s="52"/>
      <c r="H330" s="72">
        <f t="shared" si="22"/>
        <v>1.2544000000000002</v>
      </c>
    </row>
    <row r="331" spans="1:26" ht="12.75" customHeight="1" x14ac:dyDescent="0.2">
      <c r="B331" s="59" t="s">
        <v>194</v>
      </c>
      <c r="C331" s="50">
        <v>1</v>
      </c>
      <c r="D331" s="26">
        <f>2*2.09+2*2.85</f>
        <v>9.879999999999999</v>
      </c>
      <c r="E331" s="26">
        <v>0.2</v>
      </c>
      <c r="F331" s="71">
        <v>0.4</v>
      </c>
      <c r="G331" s="52"/>
      <c r="H331" s="72">
        <f t="shared" si="22"/>
        <v>0.79039999999999999</v>
      </c>
    </row>
    <row r="332" spans="1:26" ht="12.75" customHeight="1" x14ac:dyDescent="0.2">
      <c r="B332" s="20" t="s">
        <v>185</v>
      </c>
      <c r="C332" s="50">
        <v>1</v>
      </c>
      <c r="D332" s="26">
        <f>2.43*2+1.22</f>
        <v>6.08</v>
      </c>
      <c r="E332" s="26">
        <v>0.2</v>
      </c>
      <c r="F332" s="71">
        <v>0.4</v>
      </c>
      <c r="G332" s="50"/>
      <c r="H332" s="72">
        <f t="shared" si="22"/>
        <v>0.48640000000000011</v>
      </c>
    </row>
    <row r="333" spans="1:26" ht="12.75" customHeight="1" x14ac:dyDescent="0.2">
      <c r="B333" s="20" t="s">
        <v>186</v>
      </c>
      <c r="C333" s="50">
        <v>1</v>
      </c>
      <c r="D333" s="26">
        <f>2*5+3.19+2*3.11</f>
        <v>19.41</v>
      </c>
      <c r="E333" s="26">
        <v>0.2</v>
      </c>
      <c r="F333" s="26">
        <v>0.4</v>
      </c>
      <c r="G333" s="73"/>
      <c r="H333" s="53">
        <f t="shared" si="22"/>
        <v>1.5528000000000002</v>
      </c>
    </row>
    <row r="334" spans="1:26" ht="12.75" customHeight="1" x14ac:dyDescent="0.2">
      <c r="B334" s="20" t="s">
        <v>187</v>
      </c>
      <c r="C334" s="50">
        <v>1</v>
      </c>
      <c r="D334" s="26">
        <f>2*6.3+2.06</f>
        <v>14.66</v>
      </c>
      <c r="E334" s="26">
        <v>0.2</v>
      </c>
      <c r="F334" s="26">
        <v>0.4</v>
      </c>
      <c r="G334" s="50"/>
      <c r="H334" s="53">
        <f t="shared" si="22"/>
        <v>1.1728000000000003</v>
      </c>
    </row>
    <row r="335" spans="1:26" ht="12.75" customHeight="1" thickBot="1" x14ac:dyDescent="0.25">
      <c r="B335" s="166" t="s">
        <v>125</v>
      </c>
      <c r="C335" s="167"/>
      <c r="D335" s="167"/>
      <c r="E335" s="167"/>
      <c r="F335" s="167"/>
      <c r="G335" s="168"/>
      <c r="H335" s="24">
        <f>SUM(H329:H334)</f>
        <v>6.877600000000001</v>
      </c>
    </row>
    <row r="336" spans="1:26" ht="12.75" customHeight="1" x14ac:dyDescent="0.2">
      <c r="K336" s="5"/>
      <c r="L336" s="60"/>
      <c r="M336" s="60"/>
      <c r="N336" s="60"/>
    </row>
    <row r="337" spans="1:26" ht="12.75" customHeight="1" x14ac:dyDescent="0.25">
      <c r="A337" s="7">
        <v>4</v>
      </c>
      <c r="B337" s="194" t="s">
        <v>210</v>
      </c>
      <c r="C337" s="194"/>
      <c r="D337" s="194"/>
      <c r="E337" s="194"/>
      <c r="F337" s="194"/>
      <c r="G337" s="194"/>
      <c r="H337" s="194"/>
      <c r="I337" s="194"/>
      <c r="J337" s="5"/>
      <c r="K337" s="5"/>
      <c r="L337" s="6"/>
      <c r="M337" s="6"/>
      <c r="N337" s="6"/>
      <c r="O337" s="6"/>
      <c r="P337" s="6"/>
      <c r="Q337" s="6"/>
      <c r="R337" s="6"/>
      <c r="S337" s="6"/>
      <c r="T337" s="6"/>
      <c r="U337" s="6"/>
      <c r="V337" s="6"/>
      <c r="W337" s="6"/>
      <c r="X337" s="6"/>
      <c r="Y337" s="6"/>
      <c r="Z337" s="6"/>
    </row>
    <row r="338" spans="1:26" ht="12.75" customHeight="1" x14ac:dyDescent="0.2"/>
    <row r="339" spans="1:26" ht="12.75" customHeight="1" x14ac:dyDescent="0.2">
      <c r="A339" s="11" t="s">
        <v>211</v>
      </c>
      <c r="B339" s="12" t="s">
        <v>212</v>
      </c>
    </row>
    <row r="340" spans="1:26" ht="12.75" customHeight="1" thickBot="1" x14ac:dyDescent="0.25"/>
    <row r="341" spans="1:26" ht="12.75" customHeight="1" x14ac:dyDescent="0.2">
      <c r="B341" s="16" t="s">
        <v>5</v>
      </c>
      <c r="C341" s="57" t="s">
        <v>179</v>
      </c>
      <c r="D341" s="57" t="s">
        <v>11</v>
      </c>
      <c r="E341" s="57" t="s">
        <v>180</v>
      </c>
      <c r="F341" s="58" t="s">
        <v>181</v>
      </c>
      <c r="G341" s="58" t="s">
        <v>76</v>
      </c>
      <c r="H341" s="58" t="s">
        <v>10</v>
      </c>
      <c r="I341" s="19" t="s">
        <v>191</v>
      </c>
    </row>
    <row r="342" spans="1:26" ht="12.75" customHeight="1" x14ac:dyDescent="0.2">
      <c r="B342" s="59" t="s">
        <v>213</v>
      </c>
      <c r="C342" s="50"/>
      <c r="D342" s="50">
        <v>18.07</v>
      </c>
      <c r="E342" s="26"/>
      <c r="F342" s="26"/>
      <c r="G342" s="26"/>
      <c r="H342" s="50"/>
      <c r="I342" s="53">
        <f t="shared" ref="I342:I348" si="23">D342</f>
        <v>18.07</v>
      </c>
    </row>
    <row r="343" spans="1:26" ht="12.75" customHeight="1" x14ac:dyDescent="0.2">
      <c r="B343" s="59" t="s">
        <v>57</v>
      </c>
      <c r="C343" s="50"/>
      <c r="D343" s="50">
        <v>17.52</v>
      </c>
      <c r="E343" s="26"/>
      <c r="F343" s="26"/>
      <c r="G343" s="26"/>
      <c r="H343" s="50"/>
      <c r="I343" s="53">
        <f t="shared" si="23"/>
        <v>17.52</v>
      </c>
    </row>
    <row r="344" spans="1:26" ht="12.75" customHeight="1" x14ac:dyDescent="0.2">
      <c r="B344" s="20" t="s">
        <v>214</v>
      </c>
      <c r="C344" s="50"/>
      <c r="D344" s="50">
        <v>3.65</v>
      </c>
      <c r="E344" s="26"/>
      <c r="F344" s="26"/>
      <c r="G344" s="26"/>
      <c r="H344" s="50"/>
      <c r="I344" s="53">
        <f t="shared" si="23"/>
        <v>3.65</v>
      </c>
    </row>
    <row r="345" spans="1:26" ht="12.75" customHeight="1" x14ac:dyDescent="0.2">
      <c r="B345" s="20" t="s">
        <v>215</v>
      </c>
      <c r="C345" s="50"/>
      <c r="D345" s="50">
        <v>3.65</v>
      </c>
      <c r="E345" s="26"/>
      <c r="F345" s="26"/>
      <c r="G345" s="26"/>
      <c r="H345" s="50"/>
      <c r="I345" s="53">
        <f t="shared" si="23"/>
        <v>3.65</v>
      </c>
    </row>
    <row r="346" spans="1:26" ht="12.75" customHeight="1" x14ac:dyDescent="0.2">
      <c r="B346" s="59" t="s">
        <v>216</v>
      </c>
      <c r="C346" s="50"/>
      <c r="D346" s="50">
        <v>12.617500000000001</v>
      </c>
      <c r="E346" s="26"/>
      <c r="F346" s="26"/>
      <c r="G346" s="26"/>
      <c r="H346" s="50"/>
      <c r="I346" s="53">
        <f t="shared" si="23"/>
        <v>12.617500000000001</v>
      </c>
    </row>
    <row r="347" spans="1:26" ht="12.75" customHeight="1" x14ac:dyDescent="0.2">
      <c r="B347" s="59" t="s">
        <v>217</v>
      </c>
      <c r="C347" s="50"/>
      <c r="D347" s="50">
        <v>10.224</v>
      </c>
      <c r="E347" s="26"/>
      <c r="F347" s="26"/>
      <c r="G347" s="26"/>
      <c r="H347" s="50"/>
      <c r="I347" s="53">
        <f t="shared" si="23"/>
        <v>10.224</v>
      </c>
    </row>
    <row r="348" spans="1:26" ht="12.75" customHeight="1" x14ac:dyDescent="0.2">
      <c r="B348" s="59" t="s">
        <v>218</v>
      </c>
      <c r="C348" s="50"/>
      <c r="D348" s="50">
        <v>13.868000000000002</v>
      </c>
      <c r="E348" s="26"/>
      <c r="F348" s="26"/>
      <c r="G348" s="26"/>
      <c r="H348" s="50"/>
      <c r="I348" s="53">
        <f t="shared" si="23"/>
        <v>13.868000000000002</v>
      </c>
    </row>
    <row r="349" spans="1:26" ht="12.75" customHeight="1" x14ac:dyDescent="0.2">
      <c r="B349" s="59" t="s">
        <v>219</v>
      </c>
      <c r="C349" s="50"/>
      <c r="D349" s="50"/>
      <c r="E349" s="26">
        <v>17.11</v>
      </c>
      <c r="F349" s="26"/>
      <c r="G349" s="26">
        <v>0.2</v>
      </c>
      <c r="H349" s="50"/>
      <c r="I349" s="53">
        <f t="shared" ref="I349:I352" si="24">E349*G349</f>
        <v>3.4220000000000002</v>
      </c>
    </row>
    <row r="350" spans="1:26" ht="12.75" customHeight="1" x14ac:dyDescent="0.2">
      <c r="B350" s="59" t="s">
        <v>220</v>
      </c>
      <c r="C350" s="50"/>
      <c r="D350" s="50"/>
      <c r="E350" s="26">
        <v>21.11</v>
      </c>
      <c r="F350" s="26"/>
      <c r="G350" s="26">
        <v>0.2</v>
      </c>
      <c r="H350" s="50"/>
      <c r="I350" s="53">
        <f t="shared" si="24"/>
        <v>4.2220000000000004</v>
      </c>
    </row>
    <row r="351" spans="1:26" ht="12.75" customHeight="1" x14ac:dyDescent="0.2">
      <c r="B351" s="59" t="s">
        <v>221</v>
      </c>
      <c r="C351" s="50"/>
      <c r="D351" s="50"/>
      <c r="E351" s="26">
        <v>7.7</v>
      </c>
      <c r="F351" s="26"/>
      <c r="G351" s="26">
        <v>0.2</v>
      </c>
      <c r="H351" s="50"/>
      <c r="I351" s="53">
        <f t="shared" si="24"/>
        <v>1.54</v>
      </c>
    </row>
    <row r="352" spans="1:26" ht="12.75" customHeight="1" x14ac:dyDescent="0.2">
      <c r="B352" s="59" t="s">
        <v>222</v>
      </c>
      <c r="C352" s="50"/>
      <c r="D352" s="50"/>
      <c r="E352" s="26">
        <v>7.7</v>
      </c>
      <c r="F352" s="26"/>
      <c r="G352" s="26">
        <v>0.2</v>
      </c>
      <c r="H352" s="50"/>
      <c r="I352" s="53">
        <f t="shared" si="24"/>
        <v>1.54</v>
      </c>
    </row>
    <row r="353" spans="1:14" ht="12.75" customHeight="1" thickBot="1" x14ac:dyDescent="0.25">
      <c r="B353" s="166" t="s">
        <v>13</v>
      </c>
      <c r="C353" s="167"/>
      <c r="D353" s="167"/>
      <c r="E353" s="167"/>
      <c r="F353" s="167"/>
      <c r="G353" s="167"/>
      <c r="H353" s="168"/>
      <c r="I353" s="24">
        <f>SUM(I342:I352)</f>
        <v>90.32350000000001</v>
      </c>
    </row>
    <row r="354" spans="1:14" ht="12.75" customHeight="1" x14ac:dyDescent="0.2">
      <c r="K354" s="5"/>
      <c r="L354" s="60"/>
      <c r="M354" s="60"/>
      <c r="N354" s="60"/>
    </row>
    <row r="355" spans="1:14" ht="12.75" customHeight="1" x14ac:dyDescent="0.2">
      <c r="A355" s="11" t="s">
        <v>223</v>
      </c>
      <c r="B355" s="12" t="s">
        <v>224</v>
      </c>
    </row>
    <row r="356" spans="1:14" ht="12.75" customHeight="1" thickBot="1" x14ac:dyDescent="0.25"/>
    <row r="357" spans="1:14" ht="12.75" customHeight="1" x14ac:dyDescent="0.2">
      <c r="B357" s="16" t="s">
        <v>5</v>
      </c>
      <c r="C357" s="57" t="s">
        <v>179</v>
      </c>
      <c r="D357" s="57" t="s">
        <v>191</v>
      </c>
      <c r="E357" s="58" t="s">
        <v>7</v>
      </c>
      <c r="F357" s="58" t="s">
        <v>76</v>
      </c>
      <c r="G357" s="65" t="s">
        <v>10</v>
      </c>
      <c r="H357" s="19" t="s">
        <v>26</v>
      </c>
    </row>
    <row r="358" spans="1:14" ht="12.75" customHeight="1" x14ac:dyDescent="0.2">
      <c r="B358" s="59" t="s">
        <v>225</v>
      </c>
      <c r="C358" s="50">
        <v>2</v>
      </c>
      <c r="D358" s="25"/>
      <c r="E358" s="26">
        <v>12.31</v>
      </c>
      <c r="F358" s="26">
        <v>0.5</v>
      </c>
      <c r="G358" s="66"/>
      <c r="H358" s="23">
        <f t="shared" ref="H358:H360" si="25">C358*E358*F358</f>
        <v>12.31</v>
      </c>
    </row>
    <row r="359" spans="1:14" ht="12.75" customHeight="1" x14ac:dyDescent="0.2">
      <c r="B359" s="59" t="s">
        <v>226</v>
      </c>
      <c r="C359" s="73">
        <v>2</v>
      </c>
      <c r="D359" s="26"/>
      <c r="E359" s="26">
        <v>5.23</v>
      </c>
      <c r="F359" s="26">
        <v>0.5</v>
      </c>
      <c r="G359" s="66"/>
      <c r="H359" s="23">
        <f t="shared" si="25"/>
        <v>5.23</v>
      </c>
    </row>
    <row r="360" spans="1:14" ht="12.75" customHeight="1" x14ac:dyDescent="0.2">
      <c r="B360" s="59" t="s">
        <v>227</v>
      </c>
      <c r="C360" s="73"/>
      <c r="D360" s="26"/>
      <c r="E360" s="26">
        <v>5.23</v>
      </c>
      <c r="F360" s="26">
        <v>0.5</v>
      </c>
      <c r="G360" s="66"/>
      <c r="H360" s="23">
        <f t="shared" si="25"/>
        <v>0</v>
      </c>
    </row>
    <row r="361" spans="1:14" ht="12.75" customHeight="1" thickBot="1" x14ac:dyDescent="0.25">
      <c r="B361" s="166" t="s">
        <v>13</v>
      </c>
      <c r="C361" s="167"/>
      <c r="D361" s="167"/>
      <c r="E361" s="167"/>
      <c r="F361" s="167"/>
      <c r="G361" s="168"/>
      <c r="H361" s="24">
        <f>SUM(H358:H359)</f>
        <v>17.54</v>
      </c>
    </row>
    <row r="362" spans="1:14" ht="12.75" customHeight="1" x14ac:dyDescent="0.2">
      <c r="K362" s="5"/>
      <c r="L362" s="60"/>
      <c r="M362" s="60"/>
      <c r="N362" s="60"/>
    </row>
    <row r="363" spans="1:14" ht="12.75" customHeight="1" x14ac:dyDescent="0.2">
      <c r="A363" s="7">
        <v>5</v>
      </c>
      <c r="B363" s="194" t="s">
        <v>228</v>
      </c>
      <c r="C363" s="194"/>
      <c r="D363" s="194"/>
      <c r="E363" s="194"/>
      <c r="F363" s="194"/>
      <c r="G363" s="194"/>
      <c r="H363" s="194"/>
    </row>
    <row r="364" spans="1:14" ht="12.75" customHeight="1" x14ac:dyDescent="0.2"/>
    <row r="365" spans="1:14" ht="12.75" customHeight="1" x14ac:dyDescent="0.2">
      <c r="A365" s="11" t="s">
        <v>229</v>
      </c>
      <c r="B365" s="12" t="s">
        <v>230</v>
      </c>
    </row>
    <row r="366" spans="1:14" ht="12.75" customHeight="1" thickBot="1" x14ac:dyDescent="0.25"/>
    <row r="367" spans="1:14" ht="12.75" customHeight="1" x14ac:dyDescent="0.2">
      <c r="B367" s="16" t="s">
        <v>5</v>
      </c>
      <c r="C367" s="17" t="s">
        <v>179</v>
      </c>
      <c r="D367" s="17" t="s">
        <v>180</v>
      </c>
      <c r="E367" s="18" t="s">
        <v>76</v>
      </c>
      <c r="F367" s="58" t="s">
        <v>181</v>
      </c>
      <c r="G367" s="18" t="s">
        <v>10</v>
      </c>
      <c r="H367" s="19" t="s">
        <v>191</v>
      </c>
    </row>
    <row r="368" spans="1:14" ht="12.75" customHeight="1" x14ac:dyDescent="0.2">
      <c r="B368" s="20" t="s">
        <v>231</v>
      </c>
      <c r="C368" s="21">
        <v>1</v>
      </c>
      <c r="D368" s="25">
        <v>0.47</v>
      </c>
      <c r="E368" s="71">
        <v>1.57</v>
      </c>
      <c r="F368" s="26"/>
      <c r="G368" s="74"/>
      <c r="H368" s="23">
        <f t="shared" ref="H368:H369" si="26">C368*E368*D368</f>
        <v>0.7379</v>
      </c>
    </row>
    <row r="369" spans="1:8" ht="12.75" customHeight="1" x14ac:dyDescent="0.2">
      <c r="B369" s="20" t="s">
        <v>232</v>
      </c>
      <c r="C369" s="21">
        <v>1</v>
      </c>
      <c r="D369" s="25">
        <v>0.47</v>
      </c>
      <c r="E369" s="71">
        <v>1.57</v>
      </c>
      <c r="F369" s="26"/>
      <c r="G369" s="74"/>
      <c r="H369" s="23">
        <f t="shared" si="26"/>
        <v>0.7379</v>
      </c>
    </row>
    <row r="370" spans="1:8" ht="12.75" customHeight="1" x14ac:dyDescent="0.2">
      <c r="B370" s="59" t="s">
        <v>233</v>
      </c>
      <c r="C370" s="26">
        <v>1</v>
      </c>
      <c r="D370" s="26">
        <f>9.4+7.01+3.85</f>
        <v>20.260000000000002</v>
      </c>
      <c r="E370" s="71">
        <v>0.08</v>
      </c>
      <c r="F370" s="49"/>
      <c r="G370" s="54"/>
      <c r="H370" s="53">
        <f t="shared" ref="H370:H372" si="27">C370*D370*E370</f>
        <v>1.6208000000000002</v>
      </c>
    </row>
    <row r="371" spans="1:8" ht="12.75" customHeight="1" x14ac:dyDescent="0.2">
      <c r="B371" s="59" t="s">
        <v>234</v>
      </c>
      <c r="C371" s="26">
        <v>1</v>
      </c>
      <c r="D371" s="26">
        <f>4*1.72+2*4.4</f>
        <v>15.68</v>
      </c>
      <c r="E371" s="71">
        <v>0.3</v>
      </c>
      <c r="F371" s="49"/>
      <c r="G371" s="54"/>
      <c r="H371" s="53">
        <f t="shared" si="27"/>
        <v>4.7039999999999997</v>
      </c>
    </row>
    <row r="372" spans="1:8" ht="12.75" customHeight="1" x14ac:dyDescent="0.2">
      <c r="B372" s="59" t="s">
        <v>184</v>
      </c>
      <c r="C372" s="26">
        <v>1</v>
      </c>
      <c r="D372" s="26">
        <f>2*2.09+2*2.85</f>
        <v>9.879999999999999</v>
      </c>
      <c r="E372" s="71">
        <v>0.3</v>
      </c>
      <c r="F372" s="49"/>
      <c r="G372" s="54"/>
      <c r="H372" s="53">
        <f t="shared" si="27"/>
        <v>2.9639999999999995</v>
      </c>
    </row>
    <row r="373" spans="1:8" ht="12.75" customHeight="1" x14ac:dyDescent="0.2">
      <c r="B373" s="59" t="s">
        <v>235</v>
      </c>
      <c r="C373" s="26"/>
      <c r="E373" s="71"/>
      <c r="F373" s="26"/>
      <c r="G373" s="54"/>
      <c r="H373" s="53">
        <f>2*2.43*0.2/2+1.22*0.2</f>
        <v>0.73</v>
      </c>
    </row>
    <row r="374" spans="1:8" ht="12.75" customHeight="1" x14ac:dyDescent="0.2">
      <c r="B374" s="20" t="s">
        <v>186</v>
      </c>
      <c r="C374" s="21"/>
      <c r="D374" s="26"/>
      <c r="E374" s="71"/>
      <c r="F374" s="26"/>
      <c r="G374" s="54"/>
      <c r="H374" s="53">
        <f>2*5*0.52/2+3.19*0.52+2*3.11*0.52</f>
        <v>7.4931999999999999</v>
      </c>
    </row>
    <row r="375" spans="1:8" ht="12.75" customHeight="1" x14ac:dyDescent="0.2">
      <c r="B375" s="20" t="s">
        <v>187</v>
      </c>
      <c r="C375" s="21"/>
      <c r="D375" s="26"/>
      <c r="E375" s="71"/>
      <c r="F375" s="26"/>
      <c r="G375" s="54"/>
      <c r="H375" s="53">
        <f>2*6.3*0.4/2+2.06*0.4</f>
        <v>3.3440000000000003</v>
      </c>
    </row>
    <row r="376" spans="1:8" ht="12.75" customHeight="1" thickBot="1" x14ac:dyDescent="0.25">
      <c r="B376" s="166" t="s">
        <v>13</v>
      </c>
      <c r="C376" s="167"/>
      <c r="D376" s="167"/>
      <c r="E376" s="167"/>
      <c r="F376" s="167"/>
      <c r="G376" s="168"/>
      <c r="H376" s="24">
        <f>SUM(H368:H375)</f>
        <v>22.331800000000001</v>
      </c>
    </row>
    <row r="377" spans="1:8" ht="12.75" customHeight="1" x14ac:dyDescent="0.2"/>
    <row r="378" spans="1:8" ht="12.75" customHeight="1" x14ac:dyDescent="0.2">
      <c r="A378" s="11" t="s">
        <v>236</v>
      </c>
      <c r="B378" s="12" t="s">
        <v>237</v>
      </c>
    </row>
    <row r="379" spans="1:8" ht="12.75" customHeight="1" thickBot="1" x14ac:dyDescent="0.25"/>
    <row r="380" spans="1:8" ht="12.75" customHeight="1" x14ac:dyDescent="0.2">
      <c r="B380" s="16" t="s">
        <v>5</v>
      </c>
      <c r="C380" s="17" t="s">
        <v>179</v>
      </c>
      <c r="D380" s="17" t="s">
        <v>238</v>
      </c>
      <c r="E380" s="17" t="s">
        <v>180</v>
      </c>
      <c r="F380" s="18" t="s">
        <v>76</v>
      </c>
      <c r="G380" s="18" t="s">
        <v>10</v>
      </c>
      <c r="H380" s="19" t="s">
        <v>191</v>
      </c>
    </row>
    <row r="381" spans="1:8" ht="12.75" customHeight="1" x14ac:dyDescent="0.2">
      <c r="B381" s="59" t="s">
        <v>239</v>
      </c>
      <c r="C381" s="26">
        <v>1</v>
      </c>
      <c r="D381" s="26"/>
      <c r="E381" s="26">
        <v>3.2</v>
      </c>
      <c r="F381" s="26">
        <v>1.25</v>
      </c>
      <c r="G381" s="50"/>
      <c r="H381" s="53">
        <f t="shared" ref="H381:H385" si="28">E381*F381</f>
        <v>4</v>
      </c>
    </row>
    <row r="382" spans="1:8" ht="12.75" customHeight="1" x14ac:dyDescent="0.2">
      <c r="B382" s="20" t="s">
        <v>239</v>
      </c>
      <c r="C382" s="25">
        <v>2</v>
      </c>
      <c r="D382" s="25"/>
      <c r="E382" s="25">
        <v>1.55</v>
      </c>
      <c r="F382" s="26">
        <v>0.65</v>
      </c>
      <c r="G382" s="75"/>
      <c r="H382" s="53">
        <f t="shared" si="28"/>
        <v>1.0075000000000001</v>
      </c>
    </row>
    <row r="383" spans="1:8" ht="12.75" customHeight="1" x14ac:dyDescent="0.2">
      <c r="B383" s="20" t="s">
        <v>239</v>
      </c>
      <c r="C383" s="25">
        <v>4</v>
      </c>
      <c r="D383" s="25"/>
      <c r="E383" s="25">
        <v>3.2</v>
      </c>
      <c r="F383" s="26">
        <v>0.45</v>
      </c>
      <c r="G383" s="75"/>
      <c r="H383" s="53">
        <f t="shared" si="28"/>
        <v>1.4400000000000002</v>
      </c>
    </row>
    <row r="384" spans="1:8" ht="12.75" customHeight="1" x14ac:dyDescent="0.2">
      <c r="B384" s="20" t="s">
        <v>239</v>
      </c>
      <c r="C384" s="25">
        <v>1</v>
      </c>
      <c r="D384" s="25"/>
      <c r="E384" s="25">
        <v>1.48</v>
      </c>
      <c r="F384" s="26">
        <v>0.65</v>
      </c>
      <c r="G384" s="75"/>
      <c r="H384" s="53">
        <f t="shared" si="28"/>
        <v>0.96199999999999997</v>
      </c>
    </row>
    <row r="385" spans="1:10" ht="12.75" customHeight="1" x14ac:dyDescent="0.2">
      <c r="B385" s="20" t="s">
        <v>184</v>
      </c>
      <c r="C385" s="25">
        <v>2</v>
      </c>
      <c r="D385" s="25"/>
      <c r="E385" s="26">
        <v>0.15</v>
      </c>
      <c r="F385" s="26">
        <v>2.64</v>
      </c>
      <c r="G385" s="75"/>
      <c r="H385" s="53">
        <f t="shared" si="28"/>
        <v>0.39600000000000002</v>
      </c>
    </row>
    <row r="386" spans="1:10" ht="12.75" customHeight="1" x14ac:dyDescent="0.2">
      <c r="B386" s="20" t="s">
        <v>240</v>
      </c>
      <c r="C386" s="25">
        <v>1</v>
      </c>
      <c r="D386" s="25"/>
      <c r="E386" s="25">
        <v>1.9</v>
      </c>
      <c r="F386" s="26">
        <v>1.1000000000000001</v>
      </c>
      <c r="G386" s="56"/>
      <c r="H386" s="23">
        <f t="shared" ref="H386:H392" si="29">C386*F386*E386</f>
        <v>2.09</v>
      </c>
      <c r="J386" s="27"/>
    </row>
    <row r="387" spans="1:10" ht="12.75" customHeight="1" x14ac:dyDescent="0.2">
      <c r="B387" s="20" t="s">
        <v>241</v>
      </c>
      <c r="C387" s="21">
        <v>1</v>
      </c>
      <c r="D387" s="25"/>
      <c r="E387" s="25">
        <v>0.79</v>
      </c>
      <c r="F387" s="26">
        <v>2.1</v>
      </c>
      <c r="G387" s="56"/>
      <c r="H387" s="23">
        <f t="shared" si="29"/>
        <v>1.6590000000000003</v>
      </c>
    </row>
    <row r="388" spans="1:10" ht="12.75" customHeight="1" x14ac:dyDescent="0.2">
      <c r="B388" s="20" t="s">
        <v>242</v>
      </c>
      <c r="C388" s="21">
        <v>1</v>
      </c>
      <c r="D388" s="25"/>
      <c r="E388" s="25">
        <v>2.42</v>
      </c>
      <c r="F388" s="26">
        <v>0.9</v>
      </c>
      <c r="G388" s="56"/>
      <c r="H388" s="23">
        <f t="shared" si="29"/>
        <v>2.1779999999999999</v>
      </c>
      <c r="J388" s="27"/>
    </row>
    <row r="389" spans="1:10" ht="12.75" customHeight="1" x14ac:dyDescent="0.2">
      <c r="B389" s="20" t="s">
        <v>243</v>
      </c>
      <c r="C389" s="21">
        <v>2</v>
      </c>
      <c r="D389" s="25"/>
      <c r="E389" s="25">
        <v>0.84</v>
      </c>
      <c r="F389" s="26">
        <v>2.7</v>
      </c>
      <c r="G389" s="56"/>
      <c r="H389" s="23">
        <f t="shared" si="29"/>
        <v>4.5360000000000005</v>
      </c>
      <c r="J389" s="27"/>
    </row>
    <row r="390" spans="1:10" ht="12.75" customHeight="1" x14ac:dyDescent="0.2">
      <c r="B390" s="20" t="s">
        <v>124</v>
      </c>
      <c r="C390" s="21">
        <v>1</v>
      </c>
      <c r="D390" s="25"/>
      <c r="E390" s="25">
        <v>0.97</v>
      </c>
      <c r="F390" s="26">
        <v>2.1</v>
      </c>
      <c r="G390" s="56"/>
      <c r="H390" s="23">
        <f t="shared" si="29"/>
        <v>2.0369999999999999</v>
      </c>
      <c r="J390" s="27"/>
    </row>
    <row r="391" spans="1:10" ht="12.75" customHeight="1" x14ac:dyDescent="0.2">
      <c r="B391" s="20" t="s">
        <v>171</v>
      </c>
      <c r="C391" s="21">
        <v>1</v>
      </c>
      <c r="D391" s="25"/>
      <c r="E391" s="25">
        <v>0.97</v>
      </c>
      <c r="F391" s="26">
        <v>2.1</v>
      </c>
      <c r="G391" s="56"/>
      <c r="H391" s="23">
        <f t="shared" si="29"/>
        <v>2.0369999999999999</v>
      </c>
      <c r="J391" s="27"/>
    </row>
    <row r="392" spans="1:10" ht="12.75" customHeight="1" x14ac:dyDescent="0.2">
      <c r="B392" s="20" t="s">
        <v>244</v>
      </c>
      <c r="C392" s="21">
        <v>1</v>
      </c>
      <c r="D392" s="25"/>
      <c r="E392" s="25">
        <v>0.3</v>
      </c>
      <c r="F392" s="26">
        <v>1.2</v>
      </c>
      <c r="G392" s="56"/>
      <c r="H392" s="23">
        <f t="shared" si="29"/>
        <v>0.36</v>
      </c>
      <c r="J392" s="27"/>
    </row>
    <row r="393" spans="1:10" ht="12.75" customHeight="1" thickBot="1" x14ac:dyDescent="0.25">
      <c r="B393" s="166" t="s">
        <v>13</v>
      </c>
      <c r="C393" s="167"/>
      <c r="D393" s="167"/>
      <c r="E393" s="167"/>
      <c r="F393" s="167"/>
      <c r="G393" s="168"/>
      <c r="H393" s="24">
        <f>SUM(H381:H392)</f>
        <v>22.702500000000001</v>
      </c>
    </row>
    <row r="394" spans="1:10" ht="12.75" customHeight="1" x14ac:dyDescent="0.2">
      <c r="B394" s="9"/>
      <c r="C394" s="9"/>
      <c r="D394" s="9"/>
      <c r="E394" s="9"/>
      <c r="F394" s="9"/>
      <c r="G394" s="9"/>
      <c r="H394" s="10"/>
    </row>
    <row r="395" spans="1:10" ht="12.75" customHeight="1" x14ac:dyDescent="0.2">
      <c r="A395" s="11" t="s">
        <v>245</v>
      </c>
      <c r="B395" s="12" t="s">
        <v>246</v>
      </c>
    </row>
    <row r="396" spans="1:10" ht="12.75" customHeight="1" thickBot="1" x14ac:dyDescent="0.25"/>
    <row r="397" spans="1:10" ht="12.75" customHeight="1" x14ac:dyDescent="0.2">
      <c r="B397" s="16" t="s">
        <v>5</v>
      </c>
      <c r="C397" s="57" t="s">
        <v>179</v>
      </c>
      <c r="D397" s="57" t="s">
        <v>11</v>
      </c>
      <c r="E397" s="57" t="s">
        <v>180</v>
      </c>
      <c r="F397" s="58" t="s">
        <v>76</v>
      </c>
      <c r="G397" s="58" t="s">
        <v>10</v>
      </c>
      <c r="H397" s="19" t="s">
        <v>191</v>
      </c>
    </row>
    <row r="398" spans="1:10" ht="12.75" customHeight="1" x14ac:dyDescent="0.2">
      <c r="B398" s="20" t="s">
        <v>247</v>
      </c>
      <c r="C398" s="21"/>
      <c r="D398" s="25"/>
      <c r="E398" s="26">
        <v>5.29</v>
      </c>
      <c r="F398" s="26">
        <v>3.85</v>
      </c>
      <c r="G398" s="56"/>
      <c r="H398" s="23">
        <f t="shared" ref="H398:H399" si="30">E398*F398</f>
        <v>20.366500000000002</v>
      </c>
    </row>
    <row r="399" spans="1:10" ht="12.75" customHeight="1" x14ac:dyDescent="0.2">
      <c r="B399" s="20" t="s">
        <v>184</v>
      </c>
      <c r="C399" s="21"/>
      <c r="D399" s="25"/>
      <c r="E399" s="26">
        <v>2.09</v>
      </c>
      <c r="F399" s="26">
        <v>3.02</v>
      </c>
      <c r="G399" s="56"/>
      <c r="H399" s="23">
        <f t="shared" si="30"/>
        <v>6.3117999999999999</v>
      </c>
    </row>
    <row r="400" spans="1:10" ht="12" customHeight="1" x14ac:dyDescent="0.2">
      <c r="B400" s="20" t="s">
        <v>184</v>
      </c>
      <c r="C400" s="21"/>
      <c r="D400" s="25">
        <f>(2.64+3.02)*2.85/2</f>
        <v>8.0655000000000001</v>
      </c>
      <c r="E400" s="26"/>
      <c r="F400" s="26"/>
      <c r="G400" s="56"/>
      <c r="H400" s="23">
        <f>D400</f>
        <v>8.0655000000000001</v>
      </c>
    </row>
    <row r="401" spans="1:10" ht="12.75" customHeight="1" thickBot="1" x14ac:dyDescent="0.25">
      <c r="B401" s="166" t="s">
        <v>13</v>
      </c>
      <c r="C401" s="167"/>
      <c r="D401" s="167"/>
      <c r="E401" s="167"/>
      <c r="F401" s="167"/>
      <c r="G401" s="168"/>
      <c r="H401" s="24">
        <f>SUM(H398:H400)</f>
        <v>34.7438</v>
      </c>
    </row>
    <row r="402" spans="1:10" ht="12.75" customHeight="1" x14ac:dyDescent="0.2"/>
    <row r="403" spans="1:10" ht="12.75" customHeight="1" x14ac:dyDescent="0.2">
      <c r="A403" s="11" t="s">
        <v>248</v>
      </c>
      <c r="B403" s="12" t="s">
        <v>249</v>
      </c>
    </row>
    <row r="404" spans="1:10" ht="12.75" customHeight="1" thickBot="1" x14ac:dyDescent="0.25"/>
    <row r="405" spans="1:10" ht="12.75" customHeight="1" x14ac:dyDescent="0.2">
      <c r="B405" s="16" t="s">
        <v>5</v>
      </c>
      <c r="C405" s="57" t="s">
        <v>179</v>
      </c>
      <c r="D405" s="57" t="s">
        <v>11</v>
      </c>
      <c r="E405" s="57" t="s">
        <v>180</v>
      </c>
      <c r="F405" s="58" t="s">
        <v>76</v>
      </c>
      <c r="G405" s="58" t="s">
        <v>10</v>
      </c>
      <c r="H405" s="19" t="s">
        <v>191</v>
      </c>
    </row>
    <row r="406" spans="1:10" ht="12.75" customHeight="1" x14ac:dyDescent="0.2">
      <c r="B406" s="59" t="s">
        <v>250</v>
      </c>
      <c r="C406" s="22">
        <v>2</v>
      </c>
      <c r="D406" s="26"/>
      <c r="E406" s="26">
        <v>1.7</v>
      </c>
      <c r="F406" s="26">
        <v>2.64</v>
      </c>
      <c r="G406" s="56">
        <f>2.28+0.25</f>
        <v>2.5299999999999998</v>
      </c>
      <c r="H406" s="76">
        <f>C406*(E406*F406-G406)</f>
        <v>3.9160000000000013</v>
      </c>
    </row>
    <row r="407" spans="1:10" ht="12.75" customHeight="1" x14ac:dyDescent="0.2">
      <c r="B407" s="59" t="s">
        <v>203</v>
      </c>
      <c r="C407" s="22">
        <v>2</v>
      </c>
      <c r="D407" s="26">
        <f>(2.64+2.86)*1.7/2</f>
        <v>4.6749999999999998</v>
      </c>
      <c r="E407" s="26"/>
      <c r="F407" s="26"/>
      <c r="G407" s="77">
        <v>0.7</v>
      </c>
      <c r="H407" s="76">
        <f>C407*(D407-G407)</f>
        <v>7.9499999999999993</v>
      </c>
    </row>
    <row r="408" spans="1:10" ht="12.75" customHeight="1" x14ac:dyDescent="0.2">
      <c r="B408" s="59" t="s">
        <v>167</v>
      </c>
      <c r="C408" s="78">
        <v>1</v>
      </c>
      <c r="D408" s="79"/>
      <c r="E408" s="80">
        <v>1.56</v>
      </c>
      <c r="F408" s="79">
        <v>4.5599999999999996</v>
      </c>
      <c r="G408" s="79">
        <v>2.68</v>
      </c>
      <c r="H408" s="76">
        <f t="shared" ref="H408:H410" si="31">E408*F408-G408</f>
        <v>4.4336000000000002</v>
      </c>
    </row>
    <row r="409" spans="1:10" ht="12.75" customHeight="1" x14ac:dyDescent="0.2">
      <c r="B409" s="59" t="s">
        <v>251</v>
      </c>
      <c r="C409" s="22">
        <v>1</v>
      </c>
      <c r="D409" s="56"/>
      <c r="E409" s="26">
        <v>2.06</v>
      </c>
      <c r="F409" s="26">
        <v>3.8</v>
      </c>
      <c r="G409" s="56">
        <v>3.44</v>
      </c>
      <c r="H409" s="76">
        <f t="shared" si="31"/>
        <v>4.3879999999999999</v>
      </c>
      <c r="J409" s="27"/>
    </row>
    <row r="410" spans="1:10" ht="12.75" customHeight="1" x14ac:dyDescent="0.2">
      <c r="B410" s="20" t="s">
        <v>243</v>
      </c>
      <c r="C410" s="81">
        <v>1</v>
      </c>
      <c r="D410" s="56"/>
      <c r="E410" s="26">
        <v>1.55</v>
      </c>
      <c r="F410" s="25">
        <v>2.7</v>
      </c>
      <c r="G410" s="56">
        <v>2.1</v>
      </c>
      <c r="H410" s="76">
        <f t="shared" si="31"/>
        <v>2.0850000000000004</v>
      </c>
      <c r="J410" s="27"/>
    </row>
    <row r="411" spans="1:10" ht="12.75" customHeight="1" thickBot="1" x14ac:dyDescent="0.25">
      <c r="B411" s="169" t="s">
        <v>13</v>
      </c>
      <c r="C411" s="170"/>
      <c r="D411" s="170"/>
      <c r="E411" s="170"/>
      <c r="F411" s="170"/>
      <c r="G411" s="171"/>
      <c r="H411" s="70">
        <f>SUM(H406:H410)</f>
        <v>22.772599999999997</v>
      </c>
    </row>
    <row r="412" spans="1:10" ht="12.75" customHeight="1" x14ac:dyDescent="0.2"/>
    <row r="413" spans="1:10" ht="12.75" customHeight="1" x14ac:dyDescent="0.2">
      <c r="A413" s="11" t="s">
        <v>252</v>
      </c>
      <c r="B413" s="12" t="s">
        <v>253</v>
      </c>
    </row>
    <row r="414" spans="1:10" ht="12.75" customHeight="1" thickBot="1" x14ac:dyDescent="0.25"/>
    <row r="415" spans="1:10" ht="12.75" customHeight="1" x14ac:dyDescent="0.2">
      <c r="B415" s="16" t="s">
        <v>5</v>
      </c>
      <c r="C415" s="57" t="s">
        <v>179</v>
      </c>
      <c r="D415" s="57" t="s">
        <v>11</v>
      </c>
      <c r="E415" s="57" t="s">
        <v>180</v>
      </c>
      <c r="F415" s="58" t="s">
        <v>76</v>
      </c>
      <c r="G415" s="58" t="s">
        <v>10</v>
      </c>
      <c r="H415" s="19" t="s">
        <v>191</v>
      </c>
    </row>
    <row r="416" spans="1:10" ht="12.75" customHeight="1" x14ac:dyDescent="0.2">
      <c r="B416" s="59" t="s">
        <v>254</v>
      </c>
      <c r="C416" s="22">
        <v>2</v>
      </c>
      <c r="D416" s="51"/>
      <c r="E416" s="51">
        <v>4.3600000000000003</v>
      </c>
      <c r="F416" s="26">
        <v>2.64</v>
      </c>
      <c r="G416" s="26">
        <v>2.2799999999999998</v>
      </c>
      <c r="H416" s="72">
        <f>C416*(E416*F416-G416)</f>
        <v>18.460800000000003</v>
      </c>
    </row>
    <row r="417" spans="1:8" ht="12.75" customHeight="1" x14ac:dyDescent="0.2">
      <c r="B417" s="59" t="s">
        <v>203</v>
      </c>
      <c r="C417" s="77"/>
      <c r="D417" s="56"/>
      <c r="E417" s="51">
        <v>4.55</v>
      </c>
      <c r="F417" s="26">
        <v>2.87</v>
      </c>
      <c r="G417" s="26">
        <f>6*0.49</f>
        <v>2.94</v>
      </c>
      <c r="H417" s="72">
        <f>E417*F417-G417</f>
        <v>10.118500000000001</v>
      </c>
    </row>
    <row r="418" spans="1:8" ht="12.75" customHeight="1" x14ac:dyDescent="0.2">
      <c r="B418" s="59" t="s">
        <v>184</v>
      </c>
      <c r="C418" s="56"/>
      <c r="D418" s="26">
        <f>(2.64+3.02)*2.85/2</f>
        <v>8.0655000000000001</v>
      </c>
      <c r="E418" s="51"/>
      <c r="F418" s="26"/>
      <c r="G418" s="26">
        <v>0.7</v>
      </c>
      <c r="H418" s="72">
        <f>D418-G418</f>
        <v>7.3654999999999999</v>
      </c>
    </row>
    <row r="419" spans="1:8" ht="12.75" customHeight="1" x14ac:dyDescent="0.2">
      <c r="B419" s="59" t="s">
        <v>37</v>
      </c>
      <c r="C419" s="56"/>
      <c r="D419" s="26"/>
      <c r="E419" s="51">
        <v>3.71</v>
      </c>
      <c r="F419" s="26">
        <v>3.8</v>
      </c>
      <c r="G419" s="26">
        <v>2.04</v>
      </c>
      <c r="H419" s="72">
        <f>E419*F419-G419</f>
        <v>12.058</v>
      </c>
    </row>
    <row r="420" spans="1:8" ht="12.75" customHeight="1" thickBot="1" x14ac:dyDescent="0.25">
      <c r="B420" s="169" t="s">
        <v>13</v>
      </c>
      <c r="C420" s="170"/>
      <c r="D420" s="170"/>
      <c r="E420" s="170"/>
      <c r="F420" s="170"/>
      <c r="G420" s="171"/>
      <c r="H420" s="24">
        <f>SUM(H416:H419)</f>
        <v>48.002800000000001</v>
      </c>
    </row>
    <row r="421" spans="1:8" ht="12.75" customHeight="1" x14ac:dyDescent="0.2"/>
    <row r="422" spans="1:8" ht="12.75" customHeight="1" x14ac:dyDescent="0.2">
      <c r="A422" s="11" t="s">
        <v>255</v>
      </c>
      <c r="B422" s="12" t="s">
        <v>256</v>
      </c>
    </row>
    <row r="423" spans="1:8" ht="12.75" customHeight="1" thickBot="1" x14ac:dyDescent="0.25"/>
    <row r="424" spans="1:8" ht="12.75" customHeight="1" x14ac:dyDescent="0.2">
      <c r="B424" s="16" t="s">
        <v>5</v>
      </c>
      <c r="C424" s="57" t="s">
        <v>179</v>
      </c>
      <c r="D424" s="57" t="s">
        <v>11</v>
      </c>
      <c r="E424" s="17" t="s">
        <v>180</v>
      </c>
      <c r="F424" s="18" t="s">
        <v>76</v>
      </c>
      <c r="G424" s="18" t="s">
        <v>10</v>
      </c>
      <c r="H424" s="19" t="s">
        <v>191</v>
      </c>
    </row>
    <row r="425" spans="1:8" ht="12.75" customHeight="1" x14ac:dyDescent="0.2">
      <c r="B425" s="20" t="s">
        <v>257</v>
      </c>
      <c r="C425" s="21"/>
      <c r="D425" s="25">
        <v>9.35</v>
      </c>
      <c r="E425" s="26"/>
      <c r="F425" s="26"/>
      <c r="G425" s="56"/>
      <c r="H425" s="23">
        <f>2*(2.86+2.64)*1.7/2</f>
        <v>9.35</v>
      </c>
    </row>
    <row r="426" spans="1:8" ht="12.75" customHeight="1" thickBot="1" x14ac:dyDescent="0.25">
      <c r="B426" s="169" t="s">
        <v>13</v>
      </c>
      <c r="C426" s="170"/>
      <c r="D426" s="170"/>
      <c r="E426" s="170"/>
      <c r="F426" s="170"/>
      <c r="G426" s="171"/>
      <c r="H426" s="24">
        <f>SUM(H425)</f>
        <v>9.35</v>
      </c>
    </row>
    <row r="427" spans="1:8" ht="12.75" customHeight="1" x14ac:dyDescent="0.2"/>
    <row r="428" spans="1:8" ht="12.75" customHeight="1" x14ac:dyDescent="0.2">
      <c r="A428" s="11" t="s">
        <v>258</v>
      </c>
      <c r="B428" s="12" t="s">
        <v>259</v>
      </c>
    </row>
    <row r="429" spans="1:8" ht="12.75" customHeight="1" thickBot="1" x14ac:dyDescent="0.25"/>
    <row r="430" spans="1:8" ht="12.75" customHeight="1" x14ac:dyDescent="0.2">
      <c r="B430" s="16" t="s">
        <v>5</v>
      </c>
      <c r="C430" s="17" t="s">
        <v>179</v>
      </c>
      <c r="D430" s="17" t="s">
        <v>180</v>
      </c>
      <c r="E430" s="18" t="s">
        <v>76</v>
      </c>
      <c r="F430" s="18" t="s">
        <v>181</v>
      </c>
      <c r="G430" s="18" t="s">
        <v>10</v>
      </c>
      <c r="H430" s="19" t="s">
        <v>191</v>
      </c>
    </row>
    <row r="431" spans="1:8" ht="12.75" customHeight="1" x14ac:dyDescent="0.2">
      <c r="B431" s="55" t="s">
        <v>260</v>
      </c>
      <c r="C431" s="21">
        <v>2</v>
      </c>
      <c r="D431" s="51">
        <v>1.85</v>
      </c>
      <c r="E431" s="26">
        <v>1.9</v>
      </c>
      <c r="F431" s="26"/>
      <c r="G431" s="26"/>
      <c r="H431" s="23">
        <f t="shared" ref="H431:H439" si="32">C431*(D431*E431-G431)</f>
        <v>7.03</v>
      </c>
    </row>
    <row r="432" spans="1:8" ht="12.75" customHeight="1" x14ac:dyDescent="0.2">
      <c r="B432" s="55" t="s">
        <v>260</v>
      </c>
      <c r="C432" s="21">
        <v>1</v>
      </c>
      <c r="D432" s="51">
        <v>0.36</v>
      </c>
      <c r="E432" s="26">
        <v>1.9</v>
      </c>
      <c r="F432" s="26"/>
      <c r="G432" s="26"/>
      <c r="H432" s="23">
        <f t="shared" si="32"/>
        <v>0.68399999999999994</v>
      </c>
    </row>
    <row r="433" spans="1:8" ht="12.75" customHeight="1" x14ac:dyDescent="0.2">
      <c r="B433" s="55" t="s">
        <v>260</v>
      </c>
      <c r="C433" s="21">
        <v>1</v>
      </c>
      <c r="D433" s="51">
        <v>0.15</v>
      </c>
      <c r="E433" s="26">
        <v>1.9</v>
      </c>
      <c r="F433" s="26"/>
      <c r="G433" s="26"/>
      <c r="H433" s="23">
        <f t="shared" si="32"/>
        <v>0.28499999999999998</v>
      </c>
    </row>
    <row r="434" spans="1:8" ht="12.75" customHeight="1" x14ac:dyDescent="0.2">
      <c r="B434" s="55" t="s">
        <v>261</v>
      </c>
      <c r="C434" s="21">
        <v>1</v>
      </c>
      <c r="D434" s="51">
        <v>0.6</v>
      </c>
      <c r="E434" s="26">
        <v>1.9</v>
      </c>
      <c r="F434" s="26"/>
      <c r="G434" s="26"/>
      <c r="H434" s="23">
        <f t="shared" si="32"/>
        <v>1.1399999999999999</v>
      </c>
    </row>
    <row r="435" spans="1:8" ht="12.75" customHeight="1" x14ac:dyDescent="0.2">
      <c r="B435" s="55" t="s">
        <v>262</v>
      </c>
      <c r="C435" s="21">
        <v>1</v>
      </c>
      <c r="D435" s="51">
        <v>1.5</v>
      </c>
      <c r="E435" s="26">
        <v>1.9</v>
      </c>
      <c r="F435" s="26"/>
      <c r="G435" s="26"/>
      <c r="H435" s="23">
        <f t="shared" si="32"/>
        <v>2.8499999999999996</v>
      </c>
    </row>
    <row r="436" spans="1:8" ht="12.75" customHeight="1" x14ac:dyDescent="0.2">
      <c r="B436" s="55" t="s">
        <v>263</v>
      </c>
      <c r="C436" s="21">
        <v>3</v>
      </c>
      <c r="D436" s="51">
        <v>1.85</v>
      </c>
      <c r="E436" s="26">
        <v>1.9</v>
      </c>
      <c r="F436" s="26"/>
      <c r="G436" s="26"/>
      <c r="H436" s="23">
        <f t="shared" si="32"/>
        <v>10.545</v>
      </c>
    </row>
    <row r="437" spans="1:8" ht="12.75" customHeight="1" x14ac:dyDescent="0.2">
      <c r="B437" s="55" t="s">
        <v>263</v>
      </c>
      <c r="C437" s="21">
        <v>4</v>
      </c>
      <c r="D437" s="51">
        <v>0.15</v>
      </c>
      <c r="E437" s="26">
        <v>1.9</v>
      </c>
      <c r="F437" s="26"/>
      <c r="G437" s="26"/>
      <c r="H437" s="23">
        <f t="shared" si="32"/>
        <v>1.1399999999999999</v>
      </c>
    </row>
    <row r="438" spans="1:8" ht="12.75" customHeight="1" x14ac:dyDescent="0.2">
      <c r="B438" s="55" t="s">
        <v>263</v>
      </c>
      <c r="C438" s="21">
        <v>1</v>
      </c>
      <c r="D438" s="51">
        <v>1.5</v>
      </c>
      <c r="E438" s="26">
        <v>1.9</v>
      </c>
      <c r="F438" s="26"/>
      <c r="G438" s="26"/>
      <c r="H438" s="23">
        <f t="shared" si="32"/>
        <v>2.8499999999999996</v>
      </c>
    </row>
    <row r="439" spans="1:8" ht="12.75" customHeight="1" x14ac:dyDescent="0.2">
      <c r="B439" s="55" t="s">
        <v>264</v>
      </c>
      <c r="C439" s="21">
        <v>2</v>
      </c>
      <c r="D439" s="51">
        <v>0.8</v>
      </c>
      <c r="E439" s="26">
        <v>1.9</v>
      </c>
      <c r="F439" s="26"/>
      <c r="G439" s="26"/>
      <c r="H439" s="23">
        <f t="shared" si="32"/>
        <v>3.04</v>
      </c>
    </row>
    <row r="440" spans="1:8" ht="12.75" customHeight="1" thickBot="1" x14ac:dyDescent="0.25">
      <c r="B440" s="166" t="s">
        <v>13</v>
      </c>
      <c r="C440" s="167"/>
      <c r="D440" s="167"/>
      <c r="E440" s="167"/>
      <c r="F440" s="167"/>
      <c r="G440" s="168"/>
      <c r="H440" s="24">
        <f>SUM(H431:H439)</f>
        <v>29.564</v>
      </c>
    </row>
    <row r="441" spans="1:8" ht="12.75" customHeight="1" x14ac:dyDescent="0.2">
      <c r="B441" s="9"/>
      <c r="C441" s="9"/>
      <c r="D441" s="9"/>
      <c r="E441" s="9"/>
      <c r="F441" s="9"/>
      <c r="G441" s="9"/>
      <c r="H441" s="10"/>
    </row>
    <row r="442" spans="1:8" ht="12.75" customHeight="1" x14ac:dyDescent="0.2">
      <c r="A442" s="11" t="s">
        <v>265</v>
      </c>
      <c r="B442" s="12" t="s">
        <v>266</v>
      </c>
    </row>
    <row r="443" spans="1:8" ht="12.75" customHeight="1" thickBot="1" x14ac:dyDescent="0.25"/>
    <row r="444" spans="1:8" ht="12.75" customHeight="1" x14ac:dyDescent="0.2">
      <c r="B444" s="16" t="s">
        <v>5</v>
      </c>
      <c r="C444" s="17" t="s">
        <v>179</v>
      </c>
      <c r="D444" s="17" t="s">
        <v>7</v>
      </c>
      <c r="E444" s="18" t="s">
        <v>76</v>
      </c>
      <c r="F444" s="18" t="s">
        <v>181</v>
      </c>
      <c r="G444" s="18" t="s">
        <v>10</v>
      </c>
      <c r="H444" s="19" t="s">
        <v>7</v>
      </c>
    </row>
    <row r="445" spans="1:8" ht="12.75" customHeight="1" x14ac:dyDescent="0.2">
      <c r="B445" s="55" t="s">
        <v>267</v>
      </c>
      <c r="C445" s="21"/>
      <c r="D445" s="26">
        <v>1.1599999999999999</v>
      </c>
      <c r="E445" s="26"/>
      <c r="F445" s="26"/>
      <c r="G445" s="56"/>
      <c r="H445" s="53">
        <f t="shared" ref="H445:H452" si="33">D445</f>
        <v>1.1599999999999999</v>
      </c>
    </row>
    <row r="446" spans="1:8" ht="12.75" customHeight="1" x14ac:dyDescent="0.2">
      <c r="B446" s="55" t="s">
        <v>268</v>
      </c>
      <c r="C446" s="21"/>
      <c r="D446" s="26">
        <v>1.1599999999999999</v>
      </c>
      <c r="E446" s="26"/>
      <c r="F446" s="26"/>
      <c r="G446" s="56"/>
      <c r="H446" s="53">
        <f t="shared" si="33"/>
        <v>1.1599999999999999</v>
      </c>
    </row>
    <row r="447" spans="1:8" ht="12.75" customHeight="1" x14ac:dyDescent="0.2">
      <c r="B447" s="55" t="s">
        <v>269</v>
      </c>
      <c r="C447" s="21"/>
      <c r="D447" s="26">
        <v>1.1599999999999999</v>
      </c>
      <c r="E447" s="26"/>
      <c r="F447" s="26"/>
      <c r="G447" s="56"/>
      <c r="H447" s="53">
        <f t="shared" si="33"/>
        <v>1.1599999999999999</v>
      </c>
    </row>
    <row r="448" spans="1:8" ht="12.75" customHeight="1" x14ac:dyDescent="0.2">
      <c r="B448" s="55" t="s">
        <v>270</v>
      </c>
      <c r="C448" s="21"/>
      <c r="D448" s="26">
        <v>1.1599999999999999</v>
      </c>
      <c r="E448" s="26"/>
      <c r="F448" s="26"/>
      <c r="G448" s="56"/>
      <c r="H448" s="53">
        <f t="shared" si="33"/>
        <v>1.1599999999999999</v>
      </c>
    </row>
    <row r="449" spans="1:8" ht="12.75" customHeight="1" x14ac:dyDescent="0.2">
      <c r="B449" s="55" t="s">
        <v>271</v>
      </c>
      <c r="C449" s="21"/>
      <c r="D449" s="25">
        <v>1.25</v>
      </c>
      <c r="E449" s="26"/>
      <c r="F449" s="26"/>
      <c r="G449" s="56"/>
      <c r="H449" s="53">
        <f t="shared" si="33"/>
        <v>1.25</v>
      </c>
    </row>
    <row r="450" spans="1:8" ht="12.75" customHeight="1" x14ac:dyDescent="0.2">
      <c r="B450" s="55" t="s">
        <v>272</v>
      </c>
      <c r="C450" s="82"/>
      <c r="D450" s="83">
        <v>1.5</v>
      </c>
      <c r="E450" s="84"/>
      <c r="F450" s="84"/>
      <c r="G450" s="84"/>
      <c r="H450" s="53">
        <f t="shared" si="33"/>
        <v>1.5</v>
      </c>
    </row>
    <row r="451" spans="1:8" ht="12.75" customHeight="1" x14ac:dyDescent="0.2">
      <c r="B451" s="55" t="s">
        <v>273</v>
      </c>
      <c r="C451" s="82"/>
      <c r="D451" s="83">
        <v>1.1000000000000001</v>
      </c>
      <c r="E451" s="84"/>
      <c r="F451" s="84"/>
      <c r="G451" s="84"/>
      <c r="H451" s="53">
        <f t="shared" si="33"/>
        <v>1.1000000000000001</v>
      </c>
    </row>
    <row r="452" spans="1:8" ht="12.75" customHeight="1" x14ac:dyDescent="0.2">
      <c r="B452" s="55" t="s">
        <v>170</v>
      </c>
      <c r="C452" s="82"/>
      <c r="D452" s="83">
        <v>1.1000000000000001</v>
      </c>
      <c r="E452" s="84"/>
      <c r="F452" s="84"/>
      <c r="G452" s="84"/>
      <c r="H452" s="53">
        <f t="shared" si="33"/>
        <v>1.1000000000000001</v>
      </c>
    </row>
    <row r="453" spans="1:8" ht="12.75" customHeight="1" thickBot="1" x14ac:dyDescent="0.25">
      <c r="B453" s="166" t="s">
        <v>274</v>
      </c>
      <c r="C453" s="167"/>
      <c r="D453" s="167"/>
      <c r="E453" s="167"/>
      <c r="F453" s="167"/>
      <c r="G453" s="168"/>
      <c r="H453" s="24">
        <f>SUM(H445:H452)</f>
        <v>9.59</v>
      </c>
    </row>
    <row r="454" spans="1:8" ht="12.75" customHeight="1" x14ac:dyDescent="0.2"/>
    <row r="455" spans="1:8" ht="12.75" customHeight="1" x14ac:dyDescent="0.2">
      <c r="A455" s="11" t="s">
        <v>275</v>
      </c>
      <c r="B455" s="12" t="s">
        <v>276</v>
      </c>
    </row>
    <row r="456" spans="1:8" ht="12.75" customHeight="1" thickBot="1" x14ac:dyDescent="0.25"/>
    <row r="457" spans="1:8" ht="12.75" customHeight="1" x14ac:dyDescent="0.2">
      <c r="B457" s="16" t="s">
        <v>5</v>
      </c>
      <c r="C457" s="17" t="s">
        <v>179</v>
      </c>
      <c r="D457" s="17" t="s">
        <v>7</v>
      </c>
      <c r="E457" s="18" t="s">
        <v>76</v>
      </c>
      <c r="F457" s="18" t="s">
        <v>181</v>
      </c>
      <c r="G457" s="18" t="s">
        <v>10</v>
      </c>
      <c r="H457" s="19" t="s">
        <v>7</v>
      </c>
    </row>
    <row r="458" spans="1:8" ht="12.75" customHeight="1" x14ac:dyDescent="0.2">
      <c r="B458" s="55" t="s">
        <v>277</v>
      </c>
      <c r="C458" s="21"/>
      <c r="D458" s="25">
        <v>3.2</v>
      </c>
      <c r="E458" s="26"/>
      <c r="F458" s="26"/>
      <c r="G458" s="56"/>
      <c r="H458" s="53">
        <f t="shared" ref="H458:H460" si="34">D458</f>
        <v>3.2</v>
      </c>
    </row>
    <row r="459" spans="1:8" ht="12.75" customHeight="1" x14ac:dyDescent="0.2">
      <c r="B459" s="55" t="s">
        <v>251</v>
      </c>
      <c r="C459" s="21"/>
      <c r="D459" s="25">
        <v>1.84</v>
      </c>
      <c r="E459" s="26"/>
      <c r="F459" s="26"/>
      <c r="G459" s="56"/>
      <c r="H459" s="53">
        <f t="shared" si="34"/>
        <v>1.84</v>
      </c>
    </row>
    <row r="460" spans="1:8" ht="12.75" customHeight="1" x14ac:dyDescent="0.2">
      <c r="B460" s="55" t="s">
        <v>36</v>
      </c>
      <c r="C460" s="21"/>
      <c r="D460" s="25">
        <v>1.84</v>
      </c>
      <c r="E460" s="26"/>
      <c r="F460" s="26"/>
      <c r="G460" s="56"/>
      <c r="H460" s="53">
        <f t="shared" si="34"/>
        <v>1.84</v>
      </c>
    </row>
    <row r="461" spans="1:8" ht="12.75" customHeight="1" thickBot="1" x14ac:dyDescent="0.25">
      <c r="B461" s="166" t="s">
        <v>154</v>
      </c>
      <c r="C461" s="167"/>
      <c r="D461" s="167"/>
      <c r="E461" s="167"/>
      <c r="F461" s="167"/>
      <c r="G461" s="168"/>
      <c r="H461" s="24">
        <f>SUM(H458:H460)</f>
        <v>6.88</v>
      </c>
    </row>
    <row r="462" spans="1:8" ht="12.75" customHeight="1" x14ac:dyDescent="0.2"/>
    <row r="463" spans="1:8" ht="12.75" customHeight="1" x14ac:dyDescent="0.2">
      <c r="A463" s="11" t="s">
        <v>278</v>
      </c>
      <c r="B463" s="12" t="s">
        <v>279</v>
      </c>
    </row>
    <row r="464" spans="1:8" ht="12.75" customHeight="1" thickBot="1" x14ac:dyDescent="0.25"/>
    <row r="465" spans="1:8" ht="12.75" customHeight="1" x14ac:dyDescent="0.2">
      <c r="B465" s="16" t="s">
        <v>5</v>
      </c>
      <c r="C465" s="17" t="s">
        <v>179</v>
      </c>
      <c r="D465" s="17" t="s">
        <v>7</v>
      </c>
      <c r="E465" s="18" t="s">
        <v>76</v>
      </c>
      <c r="F465" s="18" t="s">
        <v>181</v>
      </c>
      <c r="G465" s="18" t="s">
        <v>10</v>
      </c>
      <c r="H465" s="19" t="s">
        <v>7</v>
      </c>
    </row>
    <row r="466" spans="1:8" ht="12.75" customHeight="1" x14ac:dyDescent="0.2">
      <c r="B466" s="55" t="s">
        <v>771</v>
      </c>
      <c r="C466" s="82"/>
      <c r="D466" s="85">
        <v>1.48</v>
      </c>
      <c r="E466" s="84"/>
      <c r="F466" s="84"/>
      <c r="G466" s="84"/>
      <c r="H466" s="86">
        <f>D466</f>
        <v>1.48</v>
      </c>
    </row>
    <row r="467" spans="1:8" ht="12.75" customHeight="1" thickBot="1" x14ac:dyDescent="0.25">
      <c r="B467" s="166" t="s">
        <v>154</v>
      </c>
      <c r="C467" s="167"/>
      <c r="D467" s="167"/>
      <c r="E467" s="167"/>
      <c r="F467" s="167"/>
      <c r="G467" s="168"/>
      <c r="H467" s="24">
        <f>SUM(H466:H466)</f>
        <v>1.48</v>
      </c>
    </row>
    <row r="468" spans="1:8" ht="12.75" customHeight="1" x14ac:dyDescent="0.2"/>
    <row r="469" spans="1:8" ht="12.75" customHeight="1" x14ac:dyDescent="0.2">
      <c r="A469" s="11">
        <v>5.1100000000000003</v>
      </c>
      <c r="B469" s="12" t="s">
        <v>770</v>
      </c>
    </row>
    <row r="470" spans="1:8" ht="12.75" customHeight="1" thickBot="1" x14ac:dyDescent="0.25"/>
    <row r="471" spans="1:8" ht="12.75" customHeight="1" x14ac:dyDescent="0.2">
      <c r="B471" s="16" t="s">
        <v>5</v>
      </c>
      <c r="C471" s="17" t="s">
        <v>179</v>
      </c>
      <c r="D471" s="17" t="s">
        <v>7</v>
      </c>
      <c r="E471" s="18" t="s">
        <v>76</v>
      </c>
      <c r="F471" s="18" t="s">
        <v>181</v>
      </c>
      <c r="G471" s="18" t="s">
        <v>10</v>
      </c>
      <c r="H471" s="19" t="s">
        <v>7</v>
      </c>
    </row>
    <row r="472" spans="1:8" ht="12.75" customHeight="1" x14ac:dyDescent="0.2">
      <c r="B472" s="55" t="s">
        <v>771</v>
      </c>
      <c r="C472" s="82"/>
      <c r="D472" s="85">
        <v>1.48</v>
      </c>
      <c r="E472" s="84"/>
      <c r="F472" s="84"/>
      <c r="G472" s="84"/>
      <c r="H472" s="86">
        <f t="shared" ref="H472" si="35">D472</f>
        <v>1.48</v>
      </c>
    </row>
    <row r="473" spans="1:8" ht="12.75" customHeight="1" thickBot="1" x14ac:dyDescent="0.25">
      <c r="B473" s="166" t="s">
        <v>154</v>
      </c>
      <c r="C473" s="167"/>
      <c r="D473" s="167"/>
      <c r="E473" s="167"/>
      <c r="F473" s="167"/>
      <c r="G473" s="168"/>
      <c r="H473" s="24">
        <f>SUM(H472:H472)</f>
        <v>1.48</v>
      </c>
    </row>
    <row r="474" spans="1:8" ht="12.75" customHeight="1" x14ac:dyDescent="0.2"/>
    <row r="475" spans="1:8" ht="12.75" customHeight="1" x14ac:dyDescent="0.2">
      <c r="A475" s="7">
        <v>6</v>
      </c>
      <c r="B475" s="194" t="s">
        <v>280</v>
      </c>
      <c r="C475" s="194"/>
      <c r="D475" s="194"/>
      <c r="E475" s="194"/>
      <c r="F475" s="194"/>
      <c r="G475" s="194"/>
      <c r="H475" s="194"/>
    </row>
    <row r="476" spans="1:8" ht="12.75" customHeight="1" x14ac:dyDescent="0.2"/>
    <row r="477" spans="1:8" ht="12.75" customHeight="1" x14ac:dyDescent="0.2">
      <c r="A477" s="11" t="s">
        <v>281</v>
      </c>
      <c r="B477" s="12" t="s">
        <v>282</v>
      </c>
    </row>
    <row r="478" spans="1:8" ht="12.75" customHeight="1" thickBot="1" x14ac:dyDescent="0.25"/>
    <row r="479" spans="1:8" ht="12.75" customHeight="1" x14ac:dyDescent="0.2">
      <c r="B479" s="16" t="s">
        <v>5</v>
      </c>
      <c r="C479" s="17" t="s">
        <v>179</v>
      </c>
      <c r="D479" s="17" t="s">
        <v>180</v>
      </c>
      <c r="E479" s="18" t="s">
        <v>76</v>
      </c>
      <c r="F479" s="18" t="s">
        <v>181</v>
      </c>
      <c r="G479" s="18" t="s">
        <v>10</v>
      </c>
      <c r="H479" s="19" t="s">
        <v>191</v>
      </c>
    </row>
    <row r="480" spans="1:8" ht="12.75" customHeight="1" x14ac:dyDescent="0.2">
      <c r="B480" s="87" t="s">
        <v>283</v>
      </c>
      <c r="C480" s="42">
        <v>1</v>
      </c>
      <c r="D480" s="33">
        <v>0.47</v>
      </c>
      <c r="E480" s="29">
        <v>1.57</v>
      </c>
      <c r="F480" s="29"/>
      <c r="G480" s="49"/>
      <c r="H480" s="31">
        <f t="shared" ref="H480:H485" si="36">C480*(D480*E480-G480)</f>
        <v>0.7379</v>
      </c>
    </row>
    <row r="481" spans="2:8" ht="12.75" customHeight="1" x14ac:dyDescent="0.2">
      <c r="B481" s="87" t="s">
        <v>284</v>
      </c>
      <c r="C481" s="42">
        <v>1</v>
      </c>
      <c r="D481" s="33">
        <v>0.47</v>
      </c>
      <c r="E481" s="29">
        <v>1.57</v>
      </c>
      <c r="F481" s="29"/>
      <c r="G481" s="49"/>
      <c r="H481" s="31">
        <f t="shared" si="36"/>
        <v>0.7379</v>
      </c>
    </row>
    <row r="482" spans="2:8" ht="12.75" customHeight="1" x14ac:dyDescent="0.2">
      <c r="B482" s="87" t="s">
        <v>285</v>
      </c>
      <c r="C482" s="42">
        <v>2</v>
      </c>
      <c r="D482" s="30">
        <v>1.7</v>
      </c>
      <c r="E482" s="29">
        <v>2.64</v>
      </c>
      <c r="F482" s="29"/>
      <c r="G482" s="29">
        <f t="shared" ref="G482:G483" si="37">2.28+0.25</f>
        <v>2.5299999999999998</v>
      </c>
      <c r="H482" s="31">
        <f t="shared" si="36"/>
        <v>3.9160000000000013</v>
      </c>
    </row>
    <row r="483" spans="2:8" ht="12.75" customHeight="1" x14ac:dyDescent="0.2">
      <c r="B483" s="87" t="s">
        <v>285</v>
      </c>
      <c r="C483" s="42">
        <v>2</v>
      </c>
      <c r="D483" s="30">
        <v>1.7</v>
      </c>
      <c r="E483" s="29">
        <v>2.64</v>
      </c>
      <c r="F483" s="29"/>
      <c r="G483" s="29">
        <f t="shared" si="37"/>
        <v>2.5299999999999998</v>
      </c>
      <c r="H483" s="31">
        <f t="shared" si="36"/>
        <v>3.9160000000000013</v>
      </c>
    </row>
    <row r="484" spans="2:8" ht="12.75" customHeight="1" x14ac:dyDescent="0.2">
      <c r="B484" s="87" t="s">
        <v>286</v>
      </c>
      <c r="C484" s="42">
        <v>2</v>
      </c>
      <c r="D484" s="30">
        <v>4.3600000000000003</v>
      </c>
      <c r="E484" s="29">
        <v>2.64</v>
      </c>
      <c r="F484" s="29"/>
      <c r="G484" s="29">
        <v>2.2799999999999998</v>
      </c>
      <c r="H484" s="31">
        <f t="shared" si="36"/>
        <v>18.460800000000003</v>
      </c>
    </row>
    <row r="485" spans="2:8" ht="12.75" customHeight="1" x14ac:dyDescent="0.2">
      <c r="B485" s="87" t="s">
        <v>287</v>
      </c>
      <c r="C485" s="42">
        <v>2</v>
      </c>
      <c r="D485" s="30">
        <v>4.3600000000000003</v>
      </c>
      <c r="E485" s="29">
        <v>2.64</v>
      </c>
      <c r="F485" s="29"/>
      <c r="G485" s="29">
        <v>2.2799999999999998</v>
      </c>
      <c r="H485" s="31">
        <f t="shared" si="36"/>
        <v>18.460800000000003</v>
      </c>
    </row>
    <row r="486" spans="2:8" ht="12.75" customHeight="1" x14ac:dyDescent="0.2">
      <c r="B486" s="28" t="s">
        <v>241</v>
      </c>
      <c r="C486" s="42">
        <v>2</v>
      </c>
      <c r="D486" s="33">
        <v>0.79</v>
      </c>
      <c r="E486" s="29">
        <v>2.1</v>
      </c>
      <c r="F486" s="29"/>
      <c r="G486" s="49"/>
      <c r="H486" s="41">
        <f t="shared" ref="H486:H488" si="38">C486*E486*D486</f>
        <v>3.3180000000000005</v>
      </c>
    </row>
    <row r="487" spans="2:8" ht="12.75" customHeight="1" x14ac:dyDescent="0.2">
      <c r="B487" s="28" t="s">
        <v>288</v>
      </c>
      <c r="C487" s="42">
        <v>2</v>
      </c>
      <c r="D487" s="33">
        <v>2.42</v>
      </c>
      <c r="E487" s="29">
        <v>0.9</v>
      </c>
      <c r="F487" s="29"/>
      <c r="G487" s="49"/>
      <c r="H487" s="41">
        <f t="shared" si="38"/>
        <v>4.3559999999999999</v>
      </c>
    </row>
    <row r="488" spans="2:8" ht="12.75" customHeight="1" x14ac:dyDescent="0.2">
      <c r="B488" s="28" t="s">
        <v>243</v>
      </c>
      <c r="C488" s="42">
        <v>4</v>
      </c>
      <c r="D488" s="33">
        <v>0.84</v>
      </c>
      <c r="E488" s="29">
        <v>2.7</v>
      </c>
      <c r="F488" s="29"/>
      <c r="G488" s="49"/>
      <c r="H488" s="31">
        <f t="shared" si="38"/>
        <v>9.072000000000001</v>
      </c>
    </row>
    <row r="489" spans="2:8" ht="12.75" customHeight="1" x14ac:dyDescent="0.2">
      <c r="B489" s="28" t="s">
        <v>243</v>
      </c>
      <c r="C489" s="42">
        <v>2</v>
      </c>
      <c r="D489" s="33">
        <v>1.55</v>
      </c>
      <c r="E489" s="29">
        <v>2.7</v>
      </c>
      <c r="F489" s="29"/>
      <c r="G489" s="49">
        <v>2.1</v>
      </c>
      <c r="H489" s="31">
        <f t="shared" ref="H489:H490" si="39">C489*(E489*D489-G489)</f>
        <v>4.1700000000000008</v>
      </c>
    </row>
    <row r="490" spans="2:8" ht="12.75" customHeight="1" x14ac:dyDescent="0.2">
      <c r="B490" s="88" t="s">
        <v>251</v>
      </c>
      <c r="C490" s="48">
        <v>2</v>
      </c>
      <c r="D490" s="29">
        <v>2.06</v>
      </c>
      <c r="E490" s="29">
        <v>3.8</v>
      </c>
      <c r="F490" s="27"/>
      <c r="G490" s="49">
        <v>3.44</v>
      </c>
      <c r="H490" s="31">
        <f t="shared" si="39"/>
        <v>8.7759999999999998</v>
      </c>
    </row>
    <row r="491" spans="2:8" ht="12.75" customHeight="1" x14ac:dyDescent="0.2">
      <c r="B491" s="28" t="s">
        <v>124</v>
      </c>
      <c r="C491" s="42">
        <v>2</v>
      </c>
      <c r="D491" s="33">
        <v>0.97</v>
      </c>
      <c r="E491" s="29">
        <v>2.1</v>
      </c>
      <c r="F491" s="29"/>
      <c r="G491" s="49"/>
      <c r="H491" s="31">
        <f t="shared" ref="H491:H492" si="40">C491*E491*D491</f>
        <v>4.0739999999999998</v>
      </c>
    </row>
    <row r="492" spans="2:8" ht="12.75" customHeight="1" x14ac:dyDescent="0.2">
      <c r="B492" s="28" t="s">
        <v>171</v>
      </c>
      <c r="C492" s="42">
        <v>2</v>
      </c>
      <c r="D492" s="33">
        <v>0.97</v>
      </c>
      <c r="E492" s="29">
        <v>2.1</v>
      </c>
      <c r="F492" s="29"/>
      <c r="G492" s="49"/>
      <c r="H492" s="31">
        <f t="shared" si="40"/>
        <v>4.0739999999999998</v>
      </c>
    </row>
    <row r="493" spans="2:8" ht="12.75" customHeight="1" x14ac:dyDescent="0.2">
      <c r="B493" s="28" t="s">
        <v>146</v>
      </c>
      <c r="C493" s="42">
        <v>2</v>
      </c>
      <c r="D493" s="29">
        <v>5.29</v>
      </c>
      <c r="E493" s="29">
        <v>3.85</v>
      </c>
      <c r="F493" s="27"/>
      <c r="G493" s="49"/>
      <c r="H493" s="31">
        <f t="shared" ref="H493:H494" si="41">C493*(E493*D493-G493)</f>
        <v>40.733000000000004</v>
      </c>
    </row>
    <row r="494" spans="2:8" ht="12.75" customHeight="1" x14ac:dyDescent="0.2">
      <c r="B494" s="88" t="s">
        <v>167</v>
      </c>
      <c r="C494" s="89">
        <v>2</v>
      </c>
      <c r="D494" s="90">
        <v>1.56</v>
      </c>
      <c r="E494" s="47">
        <v>4.5599999999999996</v>
      </c>
      <c r="F494" s="47"/>
      <c r="G494" s="47">
        <v>2.68</v>
      </c>
      <c r="H494" s="31">
        <f t="shared" si="41"/>
        <v>8.8672000000000004</v>
      </c>
    </row>
    <row r="495" spans="2:8" ht="12.75" customHeight="1" x14ac:dyDescent="0.2">
      <c r="B495" s="28" t="s">
        <v>184</v>
      </c>
      <c r="C495" s="48">
        <v>1</v>
      </c>
      <c r="D495" s="29">
        <v>1.94</v>
      </c>
      <c r="E495" s="29">
        <v>3.01</v>
      </c>
      <c r="F495" s="29"/>
      <c r="G495" s="29"/>
      <c r="H495" s="31">
        <f t="shared" ref="H495:H496" si="42">C495*D495*E495</f>
        <v>5.8393999999999995</v>
      </c>
    </row>
    <row r="496" spans="2:8" ht="12.75" customHeight="1" x14ac:dyDescent="0.2">
      <c r="B496" s="28" t="s">
        <v>184</v>
      </c>
      <c r="C496" s="48">
        <v>1</v>
      </c>
      <c r="D496" s="29">
        <v>0.14000000000000001</v>
      </c>
      <c r="E496" s="29">
        <v>2.64</v>
      </c>
      <c r="F496" s="29"/>
      <c r="G496" s="29"/>
      <c r="H496" s="31">
        <f t="shared" si="42"/>
        <v>0.36960000000000004</v>
      </c>
    </row>
    <row r="497" spans="1:8" ht="12.75" customHeight="1" x14ac:dyDescent="0.2">
      <c r="B497" s="28" t="s">
        <v>184</v>
      </c>
      <c r="C497" s="48"/>
      <c r="D497" s="29"/>
      <c r="E497" s="29"/>
      <c r="F497" s="29"/>
      <c r="G497" s="29"/>
      <c r="H497" s="31">
        <v>6.92</v>
      </c>
    </row>
    <row r="498" spans="1:8" ht="12.75" customHeight="1" x14ac:dyDescent="0.2">
      <c r="B498" s="28" t="s">
        <v>184</v>
      </c>
      <c r="C498" s="48"/>
      <c r="D498" s="29"/>
      <c r="E498" s="29"/>
      <c r="F498" s="29"/>
      <c r="G498" s="29"/>
      <c r="H498" s="31">
        <v>7.62</v>
      </c>
    </row>
    <row r="499" spans="1:8" ht="12.75" customHeight="1" x14ac:dyDescent="0.2">
      <c r="B499" s="28" t="s">
        <v>203</v>
      </c>
      <c r="C499" s="49"/>
      <c r="D499" s="30"/>
      <c r="E499" s="29"/>
      <c r="F499" s="29"/>
      <c r="G499" s="29"/>
      <c r="H499" s="31">
        <f>38.19-3.92</f>
        <v>34.269999999999996</v>
      </c>
    </row>
    <row r="500" spans="1:8" ht="12.75" customHeight="1" x14ac:dyDescent="0.2">
      <c r="B500" s="28" t="s">
        <v>289</v>
      </c>
      <c r="C500" s="49">
        <v>2</v>
      </c>
      <c r="D500" s="30">
        <v>3.71</v>
      </c>
      <c r="E500" s="29">
        <v>3.8</v>
      </c>
      <c r="F500" s="29"/>
      <c r="G500" s="29">
        <v>2.04</v>
      </c>
      <c r="H500" s="31">
        <f>C500*(D500*E500-G500)</f>
        <v>24.116</v>
      </c>
    </row>
    <row r="501" spans="1:8" ht="12.75" customHeight="1" thickBot="1" x14ac:dyDescent="0.25">
      <c r="B501" s="166" t="s">
        <v>13</v>
      </c>
      <c r="C501" s="167"/>
      <c r="D501" s="167"/>
      <c r="E501" s="167"/>
      <c r="F501" s="167"/>
      <c r="G501" s="168"/>
      <c r="H501" s="70">
        <f>SUM(H480:H500)</f>
        <v>212.80459999999999</v>
      </c>
    </row>
    <row r="502" spans="1:8" ht="12.75" customHeight="1" x14ac:dyDescent="0.2"/>
    <row r="503" spans="1:8" ht="12.75" customHeight="1" x14ac:dyDescent="0.2">
      <c r="A503" s="11" t="s">
        <v>290</v>
      </c>
      <c r="B503" s="12" t="s">
        <v>291</v>
      </c>
    </row>
    <row r="504" spans="1:8" ht="12.75" customHeight="1" thickBot="1" x14ac:dyDescent="0.25"/>
    <row r="505" spans="1:8" ht="12.75" customHeight="1" x14ac:dyDescent="0.2">
      <c r="B505" s="16" t="s">
        <v>5</v>
      </c>
      <c r="C505" s="17" t="s">
        <v>179</v>
      </c>
      <c r="D505" s="17" t="s">
        <v>180</v>
      </c>
      <c r="E505" s="18" t="s">
        <v>76</v>
      </c>
      <c r="F505" s="18" t="s">
        <v>181</v>
      </c>
      <c r="G505" s="18" t="s">
        <v>10</v>
      </c>
      <c r="H505" s="19" t="s">
        <v>191</v>
      </c>
    </row>
    <row r="506" spans="1:8" ht="12.75" customHeight="1" x14ac:dyDescent="0.2">
      <c r="B506" s="20" t="s">
        <v>292</v>
      </c>
      <c r="C506" s="48">
        <v>2</v>
      </c>
      <c r="D506" s="48">
        <v>1.55</v>
      </c>
      <c r="E506" s="48">
        <v>0.65</v>
      </c>
      <c r="F506" s="48"/>
      <c r="G506" s="91"/>
      <c r="H506" s="41">
        <f t="shared" ref="H506:H509" si="43">C506*(D506*E506-G506)</f>
        <v>2.0150000000000001</v>
      </c>
    </row>
    <row r="507" spans="1:8" ht="12.75" customHeight="1" x14ac:dyDescent="0.2">
      <c r="B507" s="20" t="s">
        <v>292</v>
      </c>
      <c r="C507" s="48">
        <v>4</v>
      </c>
      <c r="D507" s="48">
        <v>3.2</v>
      </c>
      <c r="E507" s="48">
        <v>0.45</v>
      </c>
      <c r="F507" s="48"/>
      <c r="G507" s="91"/>
      <c r="H507" s="41">
        <f t="shared" si="43"/>
        <v>5.7600000000000007</v>
      </c>
    </row>
    <row r="508" spans="1:8" ht="12.75" customHeight="1" x14ac:dyDescent="0.2">
      <c r="B508" s="20" t="s">
        <v>292</v>
      </c>
      <c r="C508" s="48">
        <v>1</v>
      </c>
      <c r="D508" s="48">
        <v>1.48</v>
      </c>
      <c r="E508" s="48">
        <v>0.65</v>
      </c>
      <c r="F508" s="48"/>
      <c r="G508" s="91"/>
      <c r="H508" s="41">
        <f t="shared" si="43"/>
        <v>0.96199999999999997</v>
      </c>
    </row>
    <row r="509" spans="1:8" ht="12.75" customHeight="1" x14ac:dyDescent="0.2">
      <c r="B509" s="20" t="s">
        <v>292</v>
      </c>
      <c r="C509" s="48">
        <v>1</v>
      </c>
      <c r="D509" s="48">
        <v>3.2</v>
      </c>
      <c r="E509" s="48">
        <v>1.25</v>
      </c>
      <c r="F509" s="48"/>
      <c r="G509" s="91"/>
      <c r="H509" s="41">
        <f t="shared" si="43"/>
        <v>4</v>
      </c>
    </row>
    <row r="510" spans="1:8" ht="12.75" customHeight="1" x14ac:dyDescent="0.2">
      <c r="B510" s="20" t="s">
        <v>184</v>
      </c>
      <c r="C510" s="48"/>
      <c r="D510" s="48"/>
      <c r="E510" s="48"/>
      <c r="F510" s="48"/>
      <c r="G510" s="48"/>
      <c r="H510" s="41">
        <f>8.79</f>
        <v>8.7899999999999991</v>
      </c>
    </row>
    <row r="511" spans="1:8" ht="12.75" customHeight="1" x14ac:dyDescent="0.2">
      <c r="B511" s="20" t="s">
        <v>184</v>
      </c>
      <c r="C511" s="48"/>
      <c r="D511" s="48"/>
      <c r="E511" s="48"/>
      <c r="F511" s="48"/>
      <c r="G511" s="48"/>
      <c r="H511" s="41">
        <f>8.79-0.7</f>
        <v>8.09</v>
      </c>
    </row>
    <row r="512" spans="1:8" ht="12.75" customHeight="1" x14ac:dyDescent="0.2">
      <c r="B512" s="20" t="s">
        <v>184</v>
      </c>
      <c r="C512" s="48"/>
      <c r="D512" s="48"/>
      <c r="E512" s="48"/>
      <c r="F512" s="48"/>
      <c r="G512" s="48"/>
      <c r="H512" s="41">
        <v>7.02</v>
      </c>
    </row>
    <row r="513" spans="1:8" ht="12.75" customHeight="1" x14ac:dyDescent="0.2">
      <c r="B513" s="20" t="s">
        <v>184</v>
      </c>
      <c r="C513" s="48"/>
      <c r="D513" s="48"/>
      <c r="E513" s="48"/>
      <c r="F513" s="48"/>
      <c r="G513" s="48"/>
      <c r="H513" s="41">
        <v>1.37</v>
      </c>
    </row>
    <row r="514" spans="1:8" ht="12.75" customHeight="1" x14ac:dyDescent="0.2">
      <c r="B514" s="20" t="s">
        <v>203</v>
      </c>
      <c r="C514" s="91"/>
      <c r="D514" s="48"/>
      <c r="E514" s="91"/>
      <c r="F514" s="48"/>
      <c r="G514" s="48"/>
      <c r="H514" s="41">
        <v>5.29</v>
      </c>
    </row>
    <row r="515" spans="1:8" ht="12.75" customHeight="1" x14ac:dyDescent="0.2">
      <c r="B515" s="20" t="s">
        <v>203</v>
      </c>
      <c r="C515" s="91"/>
      <c r="D515" s="48"/>
      <c r="E515" s="91"/>
      <c r="F515" s="48"/>
      <c r="G515" s="48"/>
      <c r="H515" s="41">
        <v>5.01</v>
      </c>
    </row>
    <row r="516" spans="1:8" ht="12.75" customHeight="1" x14ac:dyDescent="0.2">
      <c r="B516" s="20" t="s">
        <v>203</v>
      </c>
      <c r="C516" s="91"/>
      <c r="D516" s="48"/>
      <c r="E516" s="48"/>
      <c r="F516" s="91"/>
      <c r="G516" s="48"/>
      <c r="H516" s="41">
        <v>2.12</v>
      </c>
    </row>
    <row r="517" spans="1:8" ht="12.75" customHeight="1" x14ac:dyDescent="0.2">
      <c r="B517" s="20" t="s">
        <v>203</v>
      </c>
      <c r="C517" s="48">
        <v>1</v>
      </c>
      <c r="D517" s="48">
        <v>4.55</v>
      </c>
      <c r="E517" s="48">
        <v>2.98</v>
      </c>
      <c r="F517" s="91"/>
      <c r="G517" s="48">
        <f>6*0.49</f>
        <v>2.94</v>
      </c>
      <c r="H517" s="41">
        <f t="shared" ref="H517:H518" si="44">C517*(D517*E517-G517)</f>
        <v>10.619</v>
      </c>
    </row>
    <row r="518" spans="1:8" ht="12.75" customHeight="1" x14ac:dyDescent="0.2">
      <c r="B518" s="20" t="s">
        <v>240</v>
      </c>
      <c r="C518" s="48">
        <v>2</v>
      </c>
      <c r="D518" s="48">
        <v>1.9</v>
      </c>
      <c r="E518" s="48">
        <v>1.1000000000000001</v>
      </c>
      <c r="F518" s="48"/>
      <c r="G518" s="48"/>
      <c r="H518" s="41">
        <f t="shared" si="44"/>
        <v>4.18</v>
      </c>
    </row>
    <row r="519" spans="1:8" ht="12.75" customHeight="1" x14ac:dyDescent="0.2">
      <c r="B519" s="20" t="s">
        <v>293</v>
      </c>
      <c r="C519" s="48">
        <v>2</v>
      </c>
      <c r="D519" s="48">
        <v>0.3</v>
      </c>
      <c r="E519" s="48">
        <v>1.2</v>
      </c>
      <c r="F519" s="48"/>
      <c r="G519" s="48"/>
      <c r="H519" s="41">
        <f>C519*D519*E519</f>
        <v>0.72</v>
      </c>
    </row>
    <row r="520" spans="1:8" ht="12.75" customHeight="1" x14ac:dyDescent="0.2">
      <c r="B520" s="20" t="s">
        <v>294</v>
      </c>
      <c r="C520" s="48"/>
      <c r="D520" s="92"/>
      <c r="E520" s="93"/>
      <c r="F520" s="93"/>
      <c r="G520" s="94"/>
      <c r="H520" s="41">
        <f>16.36*0.225+2*2.03*0.25/2+0.42*2.24+2*5*0.42/2+2.78*0.42+2*0.51*6.3/2+2*0.81*0.55</f>
        <v>12.5009</v>
      </c>
    </row>
    <row r="521" spans="1:8" ht="12.75" customHeight="1" x14ac:dyDescent="0.2">
      <c r="B521" s="28" t="s">
        <v>64</v>
      </c>
      <c r="C521" s="42"/>
      <c r="D521" s="33"/>
      <c r="E521" s="29"/>
      <c r="F521" s="95"/>
      <c r="G521" s="49"/>
      <c r="H521" s="96">
        <v>215.78</v>
      </c>
    </row>
    <row r="522" spans="1:8" ht="12.75" customHeight="1" x14ac:dyDescent="0.2">
      <c r="B522" s="28" t="s">
        <v>295</v>
      </c>
      <c r="C522" s="42"/>
      <c r="D522" s="33"/>
      <c r="E522" s="29"/>
      <c r="F522" s="95"/>
      <c r="G522" s="49"/>
      <c r="H522" s="96">
        <f>211.78-12*2.17-2*2.39</f>
        <v>180.96</v>
      </c>
    </row>
    <row r="523" spans="1:8" ht="12.75" customHeight="1" thickBot="1" x14ac:dyDescent="0.25">
      <c r="B523" s="166" t="s">
        <v>13</v>
      </c>
      <c r="C523" s="167"/>
      <c r="D523" s="167"/>
      <c r="E523" s="167"/>
      <c r="F523" s="167"/>
      <c r="G523" s="168"/>
      <c r="H523" s="24">
        <f>SUM(H506:H522)</f>
        <v>475.18690000000004</v>
      </c>
    </row>
    <row r="524" spans="1:8" ht="12.75" customHeight="1" x14ac:dyDescent="0.2"/>
    <row r="525" spans="1:8" ht="12.75" customHeight="1" x14ac:dyDescent="0.2">
      <c r="A525" s="11" t="s">
        <v>296</v>
      </c>
      <c r="B525" s="12" t="s">
        <v>297</v>
      </c>
    </row>
    <row r="526" spans="1:8" ht="12.75" customHeight="1" thickBot="1" x14ac:dyDescent="0.25"/>
    <row r="527" spans="1:8" ht="12.75" customHeight="1" x14ac:dyDescent="0.2">
      <c r="B527" s="16" t="s">
        <v>5</v>
      </c>
      <c r="C527" s="17" t="s">
        <v>179</v>
      </c>
      <c r="D527" s="17" t="s">
        <v>180</v>
      </c>
      <c r="E527" s="18" t="s">
        <v>76</v>
      </c>
      <c r="F527" s="18" t="s">
        <v>181</v>
      </c>
      <c r="G527" s="18" t="s">
        <v>10</v>
      </c>
      <c r="H527" s="19" t="s">
        <v>191</v>
      </c>
    </row>
    <row r="528" spans="1:8" ht="12.75" customHeight="1" x14ac:dyDescent="0.2">
      <c r="B528" s="55" t="s">
        <v>298</v>
      </c>
      <c r="C528" s="21"/>
      <c r="D528" s="25"/>
      <c r="E528" s="26"/>
      <c r="F528" s="26"/>
      <c r="G528" s="56"/>
      <c r="H528" s="53">
        <v>18.04</v>
      </c>
    </row>
    <row r="529" spans="1:8" ht="12.75" customHeight="1" x14ac:dyDescent="0.2">
      <c r="B529" s="55" t="s">
        <v>268</v>
      </c>
      <c r="C529" s="21"/>
      <c r="D529" s="25"/>
      <c r="E529" s="26"/>
      <c r="F529" s="26"/>
      <c r="G529" s="56"/>
      <c r="H529" s="53">
        <v>17.57</v>
      </c>
    </row>
    <row r="530" spans="1:8" ht="12.75" customHeight="1" x14ac:dyDescent="0.2">
      <c r="B530" s="55" t="s">
        <v>299</v>
      </c>
      <c r="C530" s="21"/>
      <c r="D530" s="25"/>
      <c r="E530" s="26"/>
      <c r="F530" s="26"/>
      <c r="G530" s="56"/>
      <c r="H530" s="53">
        <v>3.69</v>
      </c>
    </row>
    <row r="531" spans="1:8" ht="12.75" customHeight="1" x14ac:dyDescent="0.2">
      <c r="B531" s="55" t="s">
        <v>300</v>
      </c>
      <c r="C531" s="21"/>
      <c r="D531" s="25"/>
      <c r="E531" s="26"/>
      <c r="F531" s="26"/>
      <c r="G531" s="56"/>
      <c r="H531" s="53">
        <v>3.65</v>
      </c>
    </row>
    <row r="532" spans="1:8" ht="12.75" customHeight="1" x14ac:dyDescent="0.2">
      <c r="B532" s="55" t="s">
        <v>301</v>
      </c>
      <c r="C532" s="21"/>
      <c r="D532" s="51"/>
      <c r="E532" s="26"/>
      <c r="F532" s="26"/>
      <c r="G532" s="26"/>
      <c r="H532" s="53">
        <v>6.6</v>
      </c>
    </row>
    <row r="533" spans="1:8" ht="12.75" customHeight="1" x14ac:dyDescent="0.2">
      <c r="B533" s="55" t="s">
        <v>302</v>
      </c>
      <c r="C533" s="97"/>
      <c r="D533" s="98"/>
      <c r="E533" s="98"/>
      <c r="F533" s="98"/>
      <c r="G533" s="98"/>
      <c r="H533" s="53">
        <f>3*1.25*1.61+5.15*0.28+5.15*0.3+2*0.3*1.87</f>
        <v>10.146500000000001</v>
      </c>
    </row>
    <row r="534" spans="1:8" ht="12.75" customHeight="1" x14ac:dyDescent="0.2">
      <c r="B534" s="55" t="s">
        <v>303</v>
      </c>
      <c r="C534" s="97"/>
      <c r="D534" s="98"/>
      <c r="E534" s="98"/>
      <c r="F534" s="98"/>
      <c r="G534" s="98"/>
      <c r="H534" s="53">
        <f>2.7*1.94+2*2.84*0.3+3*0.3</f>
        <v>7.8420000000000005</v>
      </c>
    </row>
    <row r="535" spans="1:8" ht="12.75" customHeight="1" thickBot="1" x14ac:dyDescent="0.25">
      <c r="B535" s="166" t="s">
        <v>13</v>
      </c>
      <c r="C535" s="167"/>
      <c r="D535" s="167"/>
      <c r="E535" s="167"/>
      <c r="F535" s="167"/>
      <c r="G535" s="168"/>
      <c r="H535" s="70">
        <f>SUM(H528:H534)</f>
        <v>67.538499999999999</v>
      </c>
    </row>
    <row r="536" spans="1:8" ht="12.75" customHeight="1" x14ac:dyDescent="0.2">
      <c r="B536" s="9"/>
      <c r="C536" s="9"/>
      <c r="D536" s="9"/>
      <c r="E536" s="9"/>
      <c r="F536" s="9"/>
      <c r="G536" s="9"/>
      <c r="H536" s="10"/>
    </row>
    <row r="537" spans="1:8" ht="12.75" customHeight="1" x14ac:dyDescent="0.2">
      <c r="A537" s="11" t="s">
        <v>304</v>
      </c>
      <c r="B537" s="12" t="s">
        <v>305</v>
      </c>
    </row>
    <row r="538" spans="1:8" ht="12.75" customHeight="1" thickBot="1" x14ac:dyDescent="0.25"/>
    <row r="539" spans="1:8" ht="12.75" customHeight="1" x14ac:dyDescent="0.2">
      <c r="B539" s="16" t="s">
        <v>5</v>
      </c>
      <c r="C539" s="17" t="s">
        <v>179</v>
      </c>
      <c r="D539" s="17" t="s">
        <v>180</v>
      </c>
      <c r="E539" s="18" t="s">
        <v>76</v>
      </c>
      <c r="F539" s="18" t="s">
        <v>181</v>
      </c>
      <c r="G539" s="18" t="s">
        <v>10</v>
      </c>
      <c r="H539" s="19" t="s">
        <v>191</v>
      </c>
    </row>
    <row r="540" spans="1:8" ht="12.75" customHeight="1" x14ac:dyDescent="0.2">
      <c r="B540" s="55" t="s">
        <v>298</v>
      </c>
      <c r="C540" s="21"/>
      <c r="D540" s="25"/>
      <c r="E540" s="26"/>
      <c r="F540" s="26"/>
      <c r="G540" s="56"/>
      <c r="H540" s="53">
        <v>18.04</v>
      </c>
    </row>
    <row r="541" spans="1:8" ht="12.75" customHeight="1" x14ac:dyDescent="0.2">
      <c r="B541" s="55" t="s">
        <v>268</v>
      </c>
      <c r="C541" s="21"/>
      <c r="D541" s="25"/>
      <c r="E541" s="26"/>
      <c r="F541" s="26"/>
      <c r="G541" s="56"/>
      <c r="H541" s="53">
        <v>17.57</v>
      </c>
    </row>
    <row r="542" spans="1:8" ht="12.75" customHeight="1" x14ac:dyDescent="0.2">
      <c r="B542" s="55" t="s">
        <v>299</v>
      </c>
      <c r="C542" s="21"/>
      <c r="D542" s="25"/>
      <c r="E542" s="26"/>
      <c r="F542" s="26"/>
      <c r="G542" s="56"/>
      <c r="H542" s="53">
        <v>3.69</v>
      </c>
    </row>
    <row r="543" spans="1:8" ht="12.75" customHeight="1" x14ac:dyDescent="0.2">
      <c r="B543" s="55" t="s">
        <v>300</v>
      </c>
      <c r="C543" s="21"/>
      <c r="D543" s="25"/>
      <c r="E543" s="26"/>
      <c r="F543" s="26"/>
      <c r="G543" s="56"/>
      <c r="H543" s="53">
        <v>3.65</v>
      </c>
    </row>
    <row r="544" spans="1:8" ht="12.75" customHeight="1" x14ac:dyDescent="0.2">
      <c r="B544" s="55" t="s">
        <v>301</v>
      </c>
      <c r="C544" s="21"/>
      <c r="D544" s="51"/>
      <c r="E544" s="26"/>
      <c r="F544" s="26"/>
      <c r="G544" s="26"/>
      <c r="H544" s="53">
        <v>6.6</v>
      </c>
    </row>
    <row r="545" spans="1:10" ht="12.75" customHeight="1" x14ac:dyDescent="0.2">
      <c r="B545" s="55" t="s">
        <v>302</v>
      </c>
      <c r="C545" s="97"/>
      <c r="D545" s="98"/>
      <c r="E545" s="98"/>
      <c r="F545" s="98"/>
      <c r="G545" s="98"/>
      <c r="H545" s="53">
        <f>3*1.25*1.61+5.15*0.28+5.15*0.3+2*0.3*1.87</f>
        <v>10.146500000000001</v>
      </c>
    </row>
    <row r="546" spans="1:10" ht="12.75" customHeight="1" x14ac:dyDescent="0.2">
      <c r="B546" s="55" t="s">
        <v>303</v>
      </c>
      <c r="C546" s="97"/>
      <c r="D546" s="98"/>
      <c r="E546" s="98"/>
      <c r="F546" s="98"/>
      <c r="G546" s="98"/>
      <c r="H546" s="53">
        <f>2.7*1.94+2*2.84*0.3+3*0.3</f>
        <v>7.8420000000000005</v>
      </c>
    </row>
    <row r="547" spans="1:10" ht="12.75" customHeight="1" x14ac:dyDescent="0.2">
      <c r="A547" s="15"/>
      <c r="B547" s="20" t="s">
        <v>146</v>
      </c>
      <c r="C547" s="50"/>
      <c r="D547" s="50"/>
      <c r="E547" s="50"/>
      <c r="F547" s="52"/>
      <c r="G547" s="52"/>
      <c r="H547" s="53">
        <v>41.16</v>
      </c>
    </row>
    <row r="548" spans="1:10" ht="12.75" customHeight="1" thickBot="1" x14ac:dyDescent="0.25">
      <c r="B548" s="166" t="s">
        <v>13</v>
      </c>
      <c r="C548" s="167"/>
      <c r="D548" s="167"/>
      <c r="E548" s="167"/>
      <c r="F548" s="167"/>
      <c r="G548" s="168"/>
      <c r="H548" s="24">
        <f>SUM(H540:H547)</f>
        <v>108.6985</v>
      </c>
    </row>
    <row r="549" spans="1:10" ht="12.75" customHeight="1" x14ac:dyDescent="0.2">
      <c r="B549" s="9"/>
      <c r="C549" s="9"/>
      <c r="D549" s="9"/>
      <c r="E549" s="9"/>
      <c r="F549" s="9"/>
      <c r="G549" s="9"/>
      <c r="H549" s="10"/>
    </row>
    <row r="550" spans="1:10" ht="12.75" customHeight="1" x14ac:dyDescent="0.2">
      <c r="A550" s="11" t="s">
        <v>306</v>
      </c>
      <c r="B550" s="12" t="s">
        <v>307</v>
      </c>
    </row>
    <row r="551" spans="1:10" ht="12.75" customHeight="1" thickBot="1" x14ac:dyDescent="0.25"/>
    <row r="552" spans="1:10" ht="12.75" customHeight="1" x14ac:dyDescent="0.2">
      <c r="B552" s="16" t="s">
        <v>5</v>
      </c>
      <c r="C552" s="17" t="s">
        <v>179</v>
      </c>
      <c r="D552" s="17" t="s">
        <v>180</v>
      </c>
      <c r="E552" s="18" t="s">
        <v>76</v>
      </c>
      <c r="F552" s="18" t="s">
        <v>181</v>
      </c>
      <c r="G552" s="18" t="s">
        <v>10</v>
      </c>
      <c r="H552" s="19" t="s">
        <v>191</v>
      </c>
      <c r="I552" s="99"/>
    </row>
    <row r="553" spans="1:10" ht="12.75" customHeight="1" x14ac:dyDescent="0.2">
      <c r="B553" s="28" t="s">
        <v>241</v>
      </c>
      <c r="C553" s="42">
        <v>2</v>
      </c>
      <c r="D553" s="42">
        <v>0.79</v>
      </c>
      <c r="E553" s="48">
        <v>2.1</v>
      </c>
      <c r="F553" s="48"/>
      <c r="G553" s="91"/>
      <c r="H553" s="41">
        <f t="shared" ref="H553:H555" si="45">C553*E553*D553</f>
        <v>3.3180000000000005</v>
      </c>
    </row>
    <row r="554" spans="1:10" ht="12.75" customHeight="1" x14ac:dyDescent="0.2">
      <c r="B554" s="28" t="s">
        <v>308</v>
      </c>
      <c r="C554" s="42">
        <v>2</v>
      </c>
      <c r="D554" s="42">
        <v>2.42</v>
      </c>
      <c r="E554" s="48">
        <v>0.9</v>
      </c>
      <c r="F554" s="48"/>
      <c r="G554" s="91"/>
      <c r="H554" s="41">
        <f t="shared" si="45"/>
        <v>4.3559999999999999</v>
      </c>
      <c r="J554" s="27"/>
    </row>
    <row r="555" spans="1:10" ht="12.75" customHeight="1" x14ac:dyDescent="0.2">
      <c r="B555" s="28" t="s">
        <v>243</v>
      </c>
      <c r="C555" s="42">
        <v>4</v>
      </c>
      <c r="D555" s="42">
        <v>0.84</v>
      </c>
      <c r="E555" s="48">
        <v>2.7</v>
      </c>
      <c r="F555" s="48"/>
      <c r="G555" s="91"/>
      <c r="H555" s="41">
        <f t="shared" si="45"/>
        <v>9.072000000000001</v>
      </c>
      <c r="J555" s="27"/>
    </row>
    <row r="556" spans="1:10" ht="12.75" customHeight="1" x14ac:dyDescent="0.2">
      <c r="B556" s="28" t="s">
        <v>243</v>
      </c>
      <c r="C556" s="42">
        <v>2</v>
      </c>
      <c r="D556" s="42">
        <v>1.55</v>
      </c>
      <c r="E556" s="48">
        <v>2.7</v>
      </c>
      <c r="F556" s="48"/>
      <c r="G556" s="91">
        <v>2.1</v>
      </c>
      <c r="H556" s="41">
        <f t="shared" ref="H556:H557" si="46">C556*(E556*D556-G556)</f>
        <v>4.1700000000000008</v>
      </c>
      <c r="J556" s="27"/>
    </row>
    <row r="557" spans="1:10" ht="12.75" customHeight="1" x14ac:dyDescent="0.2">
      <c r="B557" s="88" t="s">
        <v>251</v>
      </c>
      <c r="C557" s="48">
        <v>2</v>
      </c>
      <c r="D557" s="48">
        <v>2.06</v>
      </c>
      <c r="E557" s="48">
        <v>3.8</v>
      </c>
      <c r="F557" s="92"/>
      <c r="G557" s="91">
        <v>3.44</v>
      </c>
      <c r="H557" s="41">
        <f t="shared" si="46"/>
        <v>8.7759999999999998</v>
      </c>
      <c r="J557" s="27"/>
    </row>
    <row r="558" spans="1:10" ht="12.75" customHeight="1" x14ac:dyDescent="0.2">
      <c r="B558" s="28" t="s">
        <v>124</v>
      </c>
      <c r="C558" s="42">
        <v>2</v>
      </c>
      <c r="D558" s="42">
        <v>0.97</v>
      </c>
      <c r="E558" s="48">
        <v>2.1</v>
      </c>
      <c r="F558" s="48"/>
      <c r="G558" s="91"/>
      <c r="H558" s="41">
        <f t="shared" ref="H558:H559" si="47">C558*E558*D558</f>
        <v>4.0739999999999998</v>
      </c>
      <c r="J558" s="27"/>
    </row>
    <row r="559" spans="1:10" ht="12.75" customHeight="1" x14ac:dyDescent="0.2">
      <c r="B559" s="28" t="s">
        <v>171</v>
      </c>
      <c r="C559" s="42">
        <v>2</v>
      </c>
      <c r="D559" s="42">
        <v>0.97</v>
      </c>
      <c r="E559" s="48">
        <v>2.1</v>
      </c>
      <c r="F559" s="48"/>
      <c r="G559" s="91"/>
      <c r="H559" s="41">
        <f t="shared" si="47"/>
        <v>4.0739999999999998</v>
      </c>
      <c r="J559" s="27"/>
    </row>
    <row r="560" spans="1:10" ht="12.75" customHeight="1" x14ac:dyDescent="0.2">
      <c r="B560" s="28" t="s">
        <v>247</v>
      </c>
      <c r="C560" s="42">
        <v>2</v>
      </c>
      <c r="D560" s="48">
        <v>5.29</v>
      </c>
      <c r="E560" s="48">
        <v>3.85</v>
      </c>
      <c r="F560" s="92"/>
      <c r="G560" s="91"/>
      <c r="H560" s="41">
        <f t="shared" ref="H560:H561" si="48">C560*(E560*D560-G560)</f>
        <v>40.733000000000004</v>
      </c>
    </row>
    <row r="561" spans="1:10" ht="12.75" customHeight="1" x14ac:dyDescent="0.2">
      <c r="B561" s="88" t="s">
        <v>167</v>
      </c>
      <c r="C561" s="100">
        <v>2</v>
      </c>
      <c r="D561" s="101">
        <v>1.56</v>
      </c>
      <c r="E561" s="101">
        <v>4.5599999999999996</v>
      </c>
      <c r="F561" s="101"/>
      <c r="G561" s="101">
        <v>2.68</v>
      </c>
      <c r="H561" s="41">
        <f t="shared" si="48"/>
        <v>8.8672000000000004</v>
      </c>
      <c r="J561" s="27"/>
    </row>
    <row r="562" spans="1:10" ht="12.75" customHeight="1" x14ac:dyDescent="0.2">
      <c r="B562" s="28" t="s">
        <v>289</v>
      </c>
      <c r="C562" s="42">
        <v>2</v>
      </c>
      <c r="D562" s="30">
        <v>3.71</v>
      </c>
      <c r="E562" s="29">
        <v>3.8</v>
      </c>
      <c r="F562" s="29"/>
      <c r="G562" s="29">
        <v>2.04</v>
      </c>
      <c r="H562" s="31">
        <f>C562*(D562*E562-G562)</f>
        <v>24.116</v>
      </c>
    </row>
    <row r="563" spans="1:10" ht="12.75" customHeight="1" x14ac:dyDescent="0.2">
      <c r="B563" s="28" t="s">
        <v>184</v>
      </c>
      <c r="C563" s="48">
        <v>1</v>
      </c>
      <c r="D563" s="48">
        <v>1.94</v>
      </c>
      <c r="E563" s="48">
        <v>3.01</v>
      </c>
      <c r="F563" s="48"/>
      <c r="G563" s="48"/>
      <c r="H563" s="41">
        <f t="shared" ref="H563:H564" si="49">C563*D563*E563</f>
        <v>5.8393999999999995</v>
      </c>
    </row>
    <row r="564" spans="1:10" ht="12.75" customHeight="1" x14ac:dyDescent="0.2">
      <c r="B564" s="28" t="s">
        <v>184</v>
      </c>
      <c r="C564" s="48">
        <v>1</v>
      </c>
      <c r="D564" s="48">
        <v>0.14000000000000001</v>
      </c>
      <c r="E564" s="48">
        <v>2.64</v>
      </c>
      <c r="F564" s="48"/>
      <c r="G564" s="48"/>
      <c r="H564" s="41">
        <f t="shared" si="49"/>
        <v>0.36960000000000004</v>
      </c>
    </row>
    <row r="565" spans="1:10" ht="12.75" customHeight="1" x14ac:dyDescent="0.2">
      <c r="B565" s="28" t="s">
        <v>184</v>
      </c>
      <c r="C565" s="48"/>
      <c r="D565" s="48"/>
      <c r="E565" s="48"/>
      <c r="F565" s="48"/>
      <c r="G565" s="48"/>
      <c r="H565" s="41">
        <v>6.92</v>
      </c>
    </row>
    <row r="566" spans="1:10" ht="12.75" customHeight="1" x14ac:dyDescent="0.2">
      <c r="B566" s="28" t="s">
        <v>184</v>
      </c>
      <c r="C566" s="48"/>
      <c r="D566" s="48"/>
      <c r="E566" s="48"/>
      <c r="F566" s="48"/>
      <c r="G566" s="48"/>
      <c r="H566" s="41">
        <v>7.62</v>
      </c>
    </row>
    <row r="567" spans="1:10" ht="12.75" customHeight="1" x14ac:dyDescent="0.2">
      <c r="B567" s="28" t="s">
        <v>203</v>
      </c>
      <c r="C567" s="91"/>
      <c r="D567" s="48"/>
      <c r="E567" s="48"/>
      <c r="F567" s="48"/>
      <c r="G567" s="48"/>
      <c r="H567" s="41">
        <f>38.19-3.92</f>
        <v>34.269999999999996</v>
      </c>
    </row>
    <row r="568" spans="1:10" ht="12.75" customHeight="1" thickBot="1" x14ac:dyDescent="0.25">
      <c r="B568" s="169" t="s">
        <v>13</v>
      </c>
      <c r="C568" s="170"/>
      <c r="D568" s="170"/>
      <c r="E568" s="170"/>
      <c r="F568" s="170"/>
      <c r="G568" s="171"/>
      <c r="H568" s="24">
        <f>SUM(H553:H567)</f>
        <v>166.5752</v>
      </c>
    </row>
    <row r="569" spans="1:10" ht="12.75" customHeight="1" x14ac:dyDescent="0.2">
      <c r="B569" s="9"/>
      <c r="C569" s="9"/>
      <c r="D569" s="9"/>
      <c r="E569" s="9"/>
      <c r="F569" s="9"/>
      <c r="G569" s="9"/>
      <c r="H569" s="10"/>
    </row>
    <row r="570" spans="1:10" ht="12.75" customHeight="1" x14ac:dyDescent="0.2">
      <c r="A570" s="11" t="s">
        <v>309</v>
      </c>
      <c r="B570" s="12" t="s">
        <v>310</v>
      </c>
    </row>
    <row r="571" spans="1:10" ht="12.75" customHeight="1" thickBot="1" x14ac:dyDescent="0.25"/>
    <row r="572" spans="1:10" ht="12.75" customHeight="1" x14ac:dyDescent="0.2">
      <c r="B572" s="16" t="s">
        <v>5</v>
      </c>
      <c r="C572" s="17" t="s">
        <v>179</v>
      </c>
      <c r="D572" s="17" t="s">
        <v>180</v>
      </c>
      <c r="E572" s="18" t="s">
        <v>76</v>
      </c>
      <c r="F572" s="18" t="s">
        <v>181</v>
      </c>
      <c r="G572" s="18" t="s">
        <v>10</v>
      </c>
      <c r="H572" s="19" t="s">
        <v>191</v>
      </c>
    </row>
    <row r="573" spans="1:10" ht="12.75" customHeight="1" x14ac:dyDescent="0.2">
      <c r="B573" s="20" t="s">
        <v>231</v>
      </c>
      <c r="C573" s="21">
        <v>2</v>
      </c>
      <c r="D573" s="25">
        <v>0.47</v>
      </c>
      <c r="E573" s="26">
        <v>1.57</v>
      </c>
      <c r="F573" s="26"/>
      <c r="G573" s="56"/>
      <c r="H573" s="23">
        <f t="shared" ref="H573:H574" si="50">E573*D573</f>
        <v>0.7379</v>
      </c>
    </row>
    <row r="574" spans="1:10" ht="12.75" customHeight="1" x14ac:dyDescent="0.2">
      <c r="B574" s="20" t="s">
        <v>232</v>
      </c>
      <c r="C574" s="21">
        <v>2</v>
      </c>
      <c r="D574" s="25">
        <v>0.47</v>
      </c>
      <c r="E574" s="26">
        <v>1.57</v>
      </c>
      <c r="F574" s="26"/>
      <c r="G574" s="56"/>
      <c r="H574" s="23">
        <f t="shared" si="50"/>
        <v>0.7379</v>
      </c>
    </row>
    <row r="575" spans="1:10" ht="12.75" customHeight="1" x14ac:dyDescent="0.2">
      <c r="B575" s="55" t="s">
        <v>311</v>
      </c>
      <c r="C575" s="21">
        <v>2</v>
      </c>
      <c r="D575" s="51">
        <v>1.7</v>
      </c>
      <c r="E575" s="26">
        <v>2.64</v>
      </c>
      <c r="F575" s="26"/>
      <c r="G575" s="26">
        <f t="shared" ref="G575:G576" si="51">2.28+0.25</f>
        <v>2.5299999999999998</v>
      </c>
      <c r="H575" s="53">
        <f t="shared" ref="H575:H576" si="52">C575*(D575*E575-G575)</f>
        <v>3.9160000000000013</v>
      </c>
    </row>
    <row r="576" spans="1:10" ht="12.75" customHeight="1" x14ac:dyDescent="0.2">
      <c r="B576" s="55" t="s">
        <v>311</v>
      </c>
      <c r="C576" s="21">
        <v>2</v>
      </c>
      <c r="D576" s="51">
        <v>1.7</v>
      </c>
      <c r="E576" s="26">
        <v>2.64</v>
      </c>
      <c r="F576" s="26"/>
      <c r="G576" s="26">
        <f t="shared" si="51"/>
        <v>2.5299999999999998</v>
      </c>
      <c r="H576" s="53">
        <f t="shared" si="52"/>
        <v>3.9160000000000013</v>
      </c>
    </row>
    <row r="577" spans="1:8" ht="12.75" customHeight="1" thickBot="1" x14ac:dyDescent="0.25">
      <c r="B577" s="166" t="s">
        <v>13</v>
      </c>
      <c r="C577" s="167"/>
      <c r="D577" s="167"/>
      <c r="E577" s="167"/>
      <c r="F577" s="167"/>
      <c r="G577" s="168"/>
      <c r="H577" s="24">
        <f>SUM(H573:H576)</f>
        <v>9.3078000000000038</v>
      </c>
    </row>
    <row r="578" spans="1:8" ht="12.75" customHeight="1" x14ac:dyDescent="0.2"/>
    <row r="579" spans="1:8" ht="12.75" customHeight="1" x14ac:dyDescent="0.2">
      <c r="A579" s="11" t="s">
        <v>312</v>
      </c>
      <c r="B579" s="12" t="s">
        <v>313</v>
      </c>
    </row>
    <row r="580" spans="1:8" ht="12.75" customHeight="1" thickBot="1" x14ac:dyDescent="0.25"/>
    <row r="581" spans="1:8" ht="12.75" customHeight="1" x14ac:dyDescent="0.2">
      <c r="B581" s="16" t="s">
        <v>5</v>
      </c>
      <c r="C581" s="17" t="s">
        <v>179</v>
      </c>
      <c r="D581" s="17" t="s">
        <v>180</v>
      </c>
      <c r="E581" s="18" t="s">
        <v>76</v>
      </c>
      <c r="F581" s="18" t="s">
        <v>181</v>
      </c>
      <c r="G581" s="18" t="s">
        <v>10</v>
      </c>
      <c r="H581" s="19" t="s">
        <v>191</v>
      </c>
    </row>
    <row r="582" spans="1:8" ht="12.75" customHeight="1" x14ac:dyDescent="0.2">
      <c r="B582" s="55" t="s">
        <v>314</v>
      </c>
      <c r="C582" s="21">
        <v>2</v>
      </c>
      <c r="D582" s="51">
        <v>4.3600000000000003</v>
      </c>
      <c r="E582" s="26">
        <v>2.64</v>
      </c>
      <c r="F582" s="26"/>
      <c r="G582" s="26">
        <v>2.2799999999999998</v>
      </c>
      <c r="H582" s="53">
        <f t="shared" ref="H582:H583" si="53">C582*(D582*E582-G582)</f>
        <v>18.460800000000003</v>
      </c>
    </row>
    <row r="583" spans="1:8" ht="12.75" customHeight="1" x14ac:dyDescent="0.2">
      <c r="B583" s="55" t="s">
        <v>315</v>
      </c>
      <c r="C583" s="21">
        <v>2</v>
      </c>
      <c r="D583" s="51">
        <v>4.3600000000000003</v>
      </c>
      <c r="E583" s="26">
        <v>2.64</v>
      </c>
      <c r="F583" s="26"/>
      <c r="G583" s="26">
        <v>2.2799999999999998</v>
      </c>
      <c r="H583" s="53">
        <f t="shared" si="53"/>
        <v>18.460800000000003</v>
      </c>
    </row>
    <row r="584" spans="1:8" ht="12.75" customHeight="1" thickBot="1" x14ac:dyDescent="0.25">
      <c r="B584" s="166" t="s">
        <v>13</v>
      </c>
      <c r="C584" s="167"/>
      <c r="D584" s="167"/>
      <c r="E584" s="167"/>
      <c r="F584" s="167"/>
      <c r="G584" s="168"/>
      <c r="H584" s="24">
        <f>SUM(H582:H583)</f>
        <v>36.921600000000005</v>
      </c>
    </row>
    <row r="585" spans="1:8" ht="12.75" customHeight="1" x14ac:dyDescent="0.2"/>
    <row r="586" spans="1:8" ht="12.75" customHeight="1" x14ac:dyDescent="0.2">
      <c r="A586" s="11" t="s">
        <v>316</v>
      </c>
      <c r="B586" s="12" t="s">
        <v>317</v>
      </c>
    </row>
    <row r="587" spans="1:8" ht="12.75" customHeight="1" thickBot="1" x14ac:dyDescent="0.25"/>
    <row r="588" spans="1:8" ht="12.75" customHeight="1" x14ac:dyDescent="0.2">
      <c r="B588" s="16" t="s">
        <v>5</v>
      </c>
      <c r="C588" s="17" t="s">
        <v>179</v>
      </c>
      <c r="D588" s="17" t="s">
        <v>180</v>
      </c>
      <c r="E588" s="18" t="s">
        <v>76</v>
      </c>
      <c r="F588" s="18" t="s">
        <v>181</v>
      </c>
      <c r="G588" s="18" t="s">
        <v>10</v>
      </c>
      <c r="H588" s="19" t="s">
        <v>191</v>
      </c>
    </row>
    <row r="589" spans="1:8" ht="12.75" customHeight="1" x14ac:dyDescent="0.2">
      <c r="B589" s="20" t="s">
        <v>292</v>
      </c>
      <c r="C589" s="21">
        <v>2</v>
      </c>
      <c r="D589" s="25">
        <v>1.55</v>
      </c>
      <c r="E589" s="26">
        <v>0.65</v>
      </c>
      <c r="F589" s="26"/>
      <c r="G589" s="56"/>
      <c r="H589" s="53">
        <f t="shared" ref="H589:H593" si="54">C589*(D589*E589-G589)</f>
        <v>2.0150000000000001</v>
      </c>
    </row>
    <row r="590" spans="1:8" ht="12.75" customHeight="1" x14ac:dyDescent="0.2">
      <c r="B590" s="20" t="s">
        <v>292</v>
      </c>
      <c r="C590" s="21">
        <v>4</v>
      </c>
      <c r="D590" s="25">
        <v>3.2</v>
      </c>
      <c r="E590" s="26">
        <v>0.45</v>
      </c>
      <c r="F590" s="26"/>
      <c r="G590" s="56"/>
      <c r="H590" s="53">
        <f t="shared" si="54"/>
        <v>5.7600000000000007</v>
      </c>
    </row>
    <row r="591" spans="1:8" ht="12.75" customHeight="1" x14ac:dyDescent="0.2">
      <c r="B591" s="20" t="s">
        <v>292</v>
      </c>
      <c r="C591" s="21">
        <v>1</v>
      </c>
      <c r="D591" s="25">
        <v>1.48</v>
      </c>
      <c r="E591" s="26">
        <v>0.65</v>
      </c>
      <c r="F591" s="26"/>
      <c r="G591" s="56"/>
      <c r="H591" s="53">
        <f t="shared" si="54"/>
        <v>0.96199999999999997</v>
      </c>
    </row>
    <row r="592" spans="1:8" ht="12.75" customHeight="1" x14ac:dyDescent="0.2">
      <c r="B592" s="20" t="s">
        <v>292</v>
      </c>
      <c r="C592" s="21">
        <v>1</v>
      </c>
      <c r="D592" s="25">
        <v>3.2</v>
      </c>
      <c r="E592" s="26">
        <v>1.25</v>
      </c>
      <c r="F592" s="26"/>
      <c r="G592" s="56"/>
      <c r="H592" s="53">
        <f t="shared" si="54"/>
        <v>4</v>
      </c>
    </row>
    <row r="593" spans="1:8" ht="12.75" customHeight="1" x14ac:dyDescent="0.2">
      <c r="B593" s="20" t="s">
        <v>240</v>
      </c>
      <c r="C593" s="81">
        <v>2</v>
      </c>
      <c r="D593" s="26">
        <v>1.9</v>
      </c>
      <c r="E593" s="26">
        <v>1.1000000000000001</v>
      </c>
      <c r="F593" s="26"/>
      <c r="G593" s="26"/>
      <c r="H593" s="72">
        <f t="shared" si="54"/>
        <v>4.18</v>
      </c>
    </row>
    <row r="594" spans="1:8" ht="12.75" customHeight="1" x14ac:dyDescent="0.2">
      <c r="B594" s="20" t="s">
        <v>184</v>
      </c>
      <c r="C594" s="22"/>
      <c r="D594" s="26"/>
      <c r="E594" s="26"/>
      <c r="F594" s="26"/>
      <c r="G594" s="26"/>
      <c r="H594" s="53">
        <f>8.79</f>
        <v>8.7899999999999991</v>
      </c>
    </row>
    <row r="595" spans="1:8" ht="12.75" customHeight="1" x14ac:dyDescent="0.2">
      <c r="B595" s="20" t="s">
        <v>184</v>
      </c>
      <c r="C595" s="22"/>
      <c r="D595" s="26"/>
      <c r="E595" s="26"/>
      <c r="F595" s="26"/>
      <c r="G595" s="26"/>
      <c r="H595" s="53">
        <v>7.02</v>
      </c>
    </row>
    <row r="596" spans="1:8" ht="12.75" customHeight="1" thickBot="1" x14ac:dyDescent="0.25">
      <c r="B596" s="166" t="s">
        <v>13</v>
      </c>
      <c r="C596" s="167"/>
      <c r="D596" s="167"/>
      <c r="E596" s="167"/>
      <c r="F596" s="167"/>
      <c r="G596" s="168"/>
      <c r="H596" s="24">
        <f>SUM(H589:H595)</f>
        <v>32.727000000000004</v>
      </c>
    </row>
    <row r="597" spans="1:8" ht="12.75" customHeight="1" x14ac:dyDescent="0.2"/>
    <row r="598" spans="1:8" ht="12.75" customHeight="1" x14ac:dyDescent="0.2">
      <c r="A598" s="11" t="s">
        <v>318</v>
      </c>
      <c r="B598" s="12" t="s">
        <v>319</v>
      </c>
    </row>
    <row r="599" spans="1:8" ht="12.75" customHeight="1" thickBot="1" x14ac:dyDescent="0.25"/>
    <row r="600" spans="1:8" ht="12.75" customHeight="1" x14ac:dyDescent="0.2">
      <c r="B600" s="16" t="s">
        <v>5</v>
      </c>
      <c r="C600" s="17" t="s">
        <v>179</v>
      </c>
      <c r="D600" s="17" t="s">
        <v>180</v>
      </c>
      <c r="E600" s="18" t="s">
        <v>76</v>
      </c>
      <c r="F600" s="18" t="s">
        <v>181</v>
      </c>
      <c r="G600" s="18" t="s">
        <v>10</v>
      </c>
      <c r="H600" s="19" t="s">
        <v>191</v>
      </c>
    </row>
    <row r="601" spans="1:8" ht="12.75" customHeight="1" x14ac:dyDescent="0.2">
      <c r="B601" s="20" t="s">
        <v>184</v>
      </c>
      <c r="C601" s="22"/>
      <c r="D601" s="26"/>
      <c r="E601" s="26"/>
      <c r="F601" s="26"/>
      <c r="G601" s="26"/>
      <c r="H601" s="53">
        <f>8.79-0.7</f>
        <v>8.09</v>
      </c>
    </row>
    <row r="602" spans="1:8" ht="12.75" customHeight="1" x14ac:dyDescent="0.2">
      <c r="B602" s="20" t="s">
        <v>184</v>
      </c>
      <c r="C602" s="102"/>
      <c r="D602" s="26"/>
      <c r="E602" s="26"/>
      <c r="F602" s="26"/>
      <c r="G602" s="26"/>
      <c r="H602" s="53">
        <v>1.37</v>
      </c>
    </row>
    <row r="603" spans="1:8" ht="12.75" customHeight="1" x14ac:dyDescent="0.2">
      <c r="B603" s="20" t="s">
        <v>203</v>
      </c>
      <c r="C603" s="103"/>
      <c r="D603" s="51"/>
      <c r="E603" s="49"/>
      <c r="F603" s="26"/>
      <c r="G603" s="26"/>
      <c r="H603" s="53">
        <v>4.08</v>
      </c>
    </row>
    <row r="604" spans="1:8" ht="12.75" customHeight="1" x14ac:dyDescent="0.2">
      <c r="B604" s="20" t="s">
        <v>203</v>
      </c>
      <c r="C604" s="103"/>
      <c r="D604" s="51"/>
      <c r="E604" s="49"/>
      <c r="F604" s="26"/>
      <c r="G604" s="26"/>
      <c r="H604" s="53">
        <v>4.08</v>
      </c>
    </row>
    <row r="605" spans="1:8" ht="12.75" customHeight="1" x14ac:dyDescent="0.2">
      <c r="B605" s="20" t="s">
        <v>203</v>
      </c>
      <c r="C605" s="103"/>
      <c r="D605" s="51"/>
      <c r="E605" s="26"/>
      <c r="F605" s="49"/>
      <c r="G605" s="26"/>
      <c r="H605" s="72">
        <v>2.12</v>
      </c>
    </row>
    <row r="606" spans="1:8" ht="12.75" customHeight="1" x14ac:dyDescent="0.2">
      <c r="B606" s="20" t="s">
        <v>203</v>
      </c>
      <c r="C606" s="104">
        <v>1</v>
      </c>
      <c r="D606" s="51">
        <v>4.55</v>
      </c>
      <c r="E606" s="26">
        <v>2.98</v>
      </c>
      <c r="F606" s="49"/>
      <c r="G606" s="26">
        <f>6*0.49</f>
        <v>2.94</v>
      </c>
      <c r="H606" s="53">
        <f>C606*(D606*E606-G606)</f>
        <v>10.619</v>
      </c>
    </row>
    <row r="607" spans="1:8" ht="12.75" customHeight="1" x14ac:dyDescent="0.2">
      <c r="B607" s="28" t="s">
        <v>64</v>
      </c>
      <c r="C607" s="42"/>
      <c r="D607" s="33"/>
      <c r="E607" s="29"/>
      <c r="F607" s="95"/>
      <c r="G607" s="49"/>
      <c r="H607" s="96">
        <v>215.78</v>
      </c>
    </row>
    <row r="608" spans="1:8" ht="12.75" customHeight="1" x14ac:dyDescent="0.2">
      <c r="B608" s="28" t="s">
        <v>295</v>
      </c>
      <c r="C608" s="42"/>
      <c r="D608" s="33"/>
      <c r="E608" s="29"/>
      <c r="F608" s="95"/>
      <c r="G608" s="49"/>
      <c r="H608" s="96">
        <f>211.78-12*2.17-2*2.39</f>
        <v>180.96</v>
      </c>
    </row>
    <row r="609" spans="1:8" ht="12.75" customHeight="1" thickBot="1" x14ac:dyDescent="0.25">
      <c r="B609" s="166" t="s">
        <v>13</v>
      </c>
      <c r="C609" s="167"/>
      <c r="D609" s="167"/>
      <c r="E609" s="167"/>
      <c r="F609" s="167"/>
      <c r="G609" s="168"/>
      <c r="H609" s="24">
        <f>SUM(H601:H608)</f>
        <v>427.09900000000005</v>
      </c>
    </row>
    <row r="610" spans="1:8" ht="12.75" customHeight="1" x14ac:dyDescent="0.2"/>
    <row r="611" spans="1:8" ht="12.75" customHeight="1" x14ac:dyDescent="0.2">
      <c r="A611" s="11" t="s">
        <v>320</v>
      </c>
      <c r="B611" s="12" t="s">
        <v>321</v>
      </c>
    </row>
    <row r="612" spans="1:8" ht="12.75" customHeight="1" thickBot="1" x14ac:dyDescent="0.25"/>
    <row r="613" spans="1:8" ht="12.75" customHeight="1" x14ac:dyDescent="0.2">
      <c r="B613" s="16" t="s">
        <v>5</v>
      </c>
      <c r="C613" s="17" t="s">
        <v>179</v>
      </c>
      <c r="D613" s="17" t="s">
        <v>98</v>
      </c>
      <c r="E613" s="18" t="s">
        <v>76</v>
      </c>
      <c r="F613" s="18" t="s">
        <v>181</v>
      </c>
      <c r="G613" s="18" t="s">
        <v>10</v>
      </c>
      <c r="H613" s="19" t="s">
        <v>191</v>
      </c>
    </row>
    <row r="614" spans="1:8" ht="12.75" customHeight="1" x14ac:dyDescent="0.2">
      <c r="B614" s="55" t="s">
        <v>267</v>
      </c>
      <c r="C614" s="21">
        <v>1</v>
      </c>
      <c r="D614" s="25">
        <v>17.11</v>
      </c>
      <c r="E614" s="26">
        <f t="shared" ref="E614:E617" si="55">2.64-0.3</f>
        <v>2.3400000000000003</v>
      </c>
      <c r="F614" s="26"/>
      <c r="G614" s="56">
        <f>2.28+1.14</f>
        <v>3.42</v>
      </c>
      <c r="H614" s="53">
        <f t="shared" ref="H614:H619" si="56">C614*(D614*E614-G614)</f>
        <v>36.617400000000004</v>
      </c>
    </row>
    <row r="615" spans="1:8" ht="12.75" customHeight="1" x14ac:dyDescent="0.2">
      <c r="B615" s="55" t="s">
        <v>268</v>
      </c>
      <c r="C615" s="21">
        <v>1</v>
      </c>
      <c r="D615" s="25">
        <v>16.78</v>
      </c>
      <c r="E615" s="26">
        <f t="shared" si="55"/>
        <v>2.3400000000000003</v>
      </c>
      <c r="F615" s="26"/>
      <c r="G615" s="56">
        <f>2.28+1.08</f>
        <v>3.36</v>
      </c>
      <c r="H615" s="53">
        <f t="shared" si="56"/>
        <v>35.905200000000008</v>
      </c>
    </row>
    <row r="616" spans="1:8" ht="12.75" customHeight="1" x14ac:dyDescent="0.2">
      <c r="B616" s="55" t="s">
        <v>322</v>
      </c>
      <c r="C616" s="21">
        <v>1</v>
      </c>
      <c r="D616" s="51">
        <v>7.69</v>
      </c>
      <c r="E616" s="26">
        <f t="shared" si="55"/>
        <v>2.3400000000000003</v>
      </c>
      <c r="F616" s="26"/>
      <c r="G616" s="26">
        <f t="shared" ref="G616:G617" si="57">2.28+0.25</f>
        <v>2.5299999999999998</v>
      </c>
      <c r="H616" s="53">
        <f t="shared" si="56"/>
        <v>15.464600000000003</v>
      </c>
    </row>
    <row r="617" spans="1:8" ht="12.75" customHeight="1" x14ac:dyDescent="0.2">
      <c r="B617" s="20" t="s">
        <v>323</v>
      </c>
      <c r="C617" s="21">
        <v>1</v>
      </c>
      <c r="D617" s="51">
        <v>7.73</v>
      </c>
      <c r="E617" s="26">
        <f t="shared" si="55"/>
        <v>2.3400000000000003</v>
      </c>
      <c r="F617" s="26"/>
      <c r="G617" s="26">
        <f t="shared" si="57"/>
        <v>2.5299999999999998</v>
      </c>
      <c r="H617" s="53">
        <f t="shared" si="56"/>
        <v>15.558200000000005</v>
      </c>
    </row>
    <row r="618" spans="1:8" ht="12.75" customHeight="1" x14ac:dyDescent="0.2">
      <c r="B618" s="20" t="s">
        <v>324</v>
      </c>
      <c r="C618" s="21">
        <v>1</v>
      </c>
      <c r="D618" s="51">
        <v>6.66</v>
      </c>
      <c r="E618" s="26">
        <f t="shared" ref="E618:E619" si="58">2.62-0.3</f>
        <v>2.3200000000000003</v>
      </c>
      <c r="F618" s="26"/>
      <c r="G618" s="26">
        <f>0.68*2.1+0.53+0.53</f>
        <v>2.4880000000000004</v>
      </c>
      <c r="H618" s="53">
        <f t="shared" si="56"/>
        <v>12.963200000000001</v>
      </c>
    </row>
    <row r="619" spans="1:8" ht="12.75" customHeight="1" x14ac:dyDescent="0.2">
      <c r="B619" s="20" t="s">
        <v>325</v>
      </c>
      <c r="C619" s="21">
        <v>1</v>
      </c>
      <c r="D619" s="51">
        <v>6.88</v>
      </c>
      <c r="E619" s="26">
        <f t="shared" si="58"/>
        <v>2.3200000000000003</v>
      </c>
      <c r="F619" s="26"/>
      <c r="G619" s="26">
        <f>0.68*2.1+0.53</f>
        <v>1.9580000000000002</v>
      </c>
      <c r="H619" s="53">
        <f t="shared" si="56"/>
        <v>14.003600000000002</v>
      </c>
    </row>
    <row r="620" spans="1:8" ht="12.75" customHeight="1" thickBot="1" x14ac:dyDescent="0.25">
      <c r="B620" s="166" t="s">
        <v>13</v>
      </c>
      <c r="C620" s="167"/>
      <c r="D620" s="167"/>
      <c r="E620" s="167"/>
      <c r="F620" s="167"/>
      <c r="G620" s="168"/>
      <c r="H620" s="24">
        <f>SUM(H614:H619)</f>
        <v>130.51220000000001</v>
      </c>
    </row>
    <row r="621" spans="1:8" ht="12.75" customHeight="1" x14ac:dyDescent="0.2"/>
    <row r="622" spans="1:8" ht="12.75" customHeight="1" x14ac:dyDescent="0.2">
      <c r="A622" s="11" t="s">
        <v>326</v>
      </c>
      <c r="B622" s="38" t="s">
        <v>327</v>
      </c>
    </row>
    <row r="623" spans="1:8" ht="12.75" customHeight="1" thickBot="1" x14ac:dyDescent="0.25"/>
    <row r="624" spans="1:8" ht="12.75" customHeight="1" x14ac:dyDescent="0.2">
      <c r="B624" s="16" t="s">
        <v>5</v>
      </c>
      <c r="C624" s="17" t="s">
        <v>179</v>
      </c>
      <c r="D624" s="17" t="s">
        <v>180</v>
      </c>
      <c r="E624" s="18" t="s">
        <v>76</v>
      </c>
      <c r="F624" s="18" t="s">
        <v>181</v>
      </c>
      <c r="G624" s="18" t="s">
        <v>10</v>
      </c>
      <c r="H624" s="19" t="s">
        <v>191</v>
      </c>
    </row>
    <row r="625" spans="1:8" ht="12.75" customHeight="1" x14ac:dyDescent="0.2">
      <c r="B625" s="55" t="s">
        <v>267</v>
      </c>
      <c r="C625" s="21">
        <v>1</v>
      </c>
      <c r="D625" s="25">
        <v>17.11</v>
      </c>
      <c r="E625" s="26">
        <v>0.3</v>
      </c>
      <c r="F625" s="26"/>
      <c r="G625" s="56">
        <f t="shared" ref="G625:G626" si="59">0.96*0.3</f>
        <v>0.28799999999999998</v>
      </c>
      <c r="H625" s="53">
        <f t="shared" ref="H625:H627" si="60">C625*(D625*E625-G625)</f>
        <v>4.8449999999999998</v>
      </c>
    </row>
    <row r="626" spans="1:8" ht="12.75" customHeight="1" x14ac:dyDescent="0.2">
      <c r="B626" s="55" t="s">
        <v>322</v>
      </c>
      <c r="C626" s="21">
        <v>1</v>
      </c>
      <c r="D626" s="51">
        <v>7.69</v>
      </c>
      <c r="E626" s="26">
        <v>0.3</v>
      </c>
      <c r="F626" s="26"/>
      <c r="G626" s="56">
        <f t="shared" si="59"/>
        <v>0.28799999999999998</v>
      </c>
      <c r="H626" s="53">
        <f t="shared" si="60"/>
        <v>2.0190000000000001</v>
      </c>
    </row>
    <row r="627" spans="1:8" ht="12.75" customHeight="1" x14ac:dyDescent="0.2">
      <c r="B627" s="55" t="s">
        <v>324</v>
      </c>
      <c r="C627" s="21">
        <v>1</v>
      </c>
      <c r="D627" s="51">
        <v>6.66</v>
      </c>
      <c r="E627" s="26">
        <v>0.3</v>
      </c>
      <c r="F627" s="26"/>
      <c r="G627" s="56">
        <f>0.68*0.3</f>
        <v>0.20400000000000001</v>
      </c>
      <c r="H627" s="53">
        <f t="shared" si="60"/>
        <v>1.794</v>
      </c>
    </row>
    <row r="628" spans="1:8" ht="12.75" customHeight="1" thickBot="1" x14ac:dyDescent="0.25">
      <c r="B628" s="166" t="s">
        <v>13</v>
      </c>
      <c r="C628" s="167"/>
      <c r="D628" s="167"/>
      <c r="E628" s="167"/>
      <c r="F628" s="167"/>
      <c r="G628" s="168"/>
      <c r="H628" s="24">
        <f>SUM(H625:H627)</f>
        <v>8.6579999999999995</v>
      </c>
    </row>
    <row r="629" spans="1:8" ht="12.75" customHeight="1" x14ac:dyDescent="0.2"/>
    <row r="630" spans="1:8" ht="12.75" customHeight="1" x14ac:dyDescent="0.2">
      <c r="A630" s="106">
        <v>44536</v>
      </c>
      <c r="B630" s="38" t="s">
        <v>328</v>
      </c>
    </row>
    <row r="631" spans="1:8" ht="12.75" customHeight="1" thickBot="1" x14ac:dyDescent="0.25"/>
    <row r="632" spans="1:8" ht="12.75" customHeight="1" x14ac:dyDescent="0.2">
      <c r="B632" s="16" t="s">
        <v>5</v>
      </c>
      <c r="C632" s="17" t="s">
        <v>179</v>
      </c>
      <c r="D632" s="17" t="s">
        <v>180</v>
      </c>
      <c r="E632" s="18" t="s">
        <v>76</v>
      </c>
      <c r="F632" s="18" t="s">
        <v>181</v>
      </c>
      <c r="G632" s="18" t="s">
        <v>10</v>
      </c>
      <c r="H632" s="19" t="s">
        <v>191</v>
      </c>
    </row>
    <row r="633" spans="1:8" ht="12.75" customHeight="1" x14ac:dyDescent="0.2">
      <c r="B633" s="55" t="s">
        <v>268</v>
      </c>
      <c r="C633" s="21">
        <v>1</v>
      </c>
      <c r="D633" s="25">
        <v>16.78</v>
      </c>
      <c r="E633" s="26">
        <v>0.3</v>
      </c>
      <c r="F633" s="26"/>
      <c r="G633" s="56">
        <f t="shared" ref="G633:G634" si="61">0.96*0.3</f>
        <v>0.28799999999999998</v>
      </c>
      <c r="H633" s="53">
        <f t="shared" ref="H633:H635" si="62">C633*(D633*E633-G633)</f>
        <v>4.7459999999999996</v>
      </c>
    </row>
    <row r="634" spans="1:8" ht="12.75" customHeight="1" x14ac:dyDescent="0.2">
      <c r="B634" s="55" t="s">
        <v>323</v>
      </c>
      <c r="C634" s="21">
        <v>1</v>
      </c>
      <c r="D634" s="51">
        <v>7.73</v>
      </c>
      <c r="E634" s="26">
        <v>0.3</v>
      </c>
      <c r="F634" s="26"/>
      <c r="G634" s="56">
        <f t="shared" si="61"/>
        <v>0.28799999999999998</v>
      </c>
      <c r="H634" s="53">
        <f t="shared" si="62"/>
        <v>2.0310000000000001</v>
      </c>
    </row>
    <row r="635" spans="1:8" ht="12.75" customHeight="1" x14ac:dyDescent="0.2">
      <c r="B635" s="55" t="s">
        <v>325</v>
      </c>
      <c r="C635" s="21">
        <v>1</v>
      </c>
      <c r="D635" s="51">
        <v>6.88</v>
      </c>
      <c r="E635" s="26">
        <v>0.3</v>
      </c>
      <c r="F635" s="26"/>
      <c r="G635" s="56">
        <f>0.68*0.3</f>
        <v>0.20400000000000001</v>
      </c>
      <c r="H635" s="53">
        <f t="shared" si="62"/>
        <v>1.86</v>
      </c>
    </row>
    <row r="636" spans="1:8" ht="12.75" customHeight="1" thickBot="1" x14ac:dyDescent="0.25">
      <c r="B636" s="166" t="s">
        <v>13</v>
      </c>
      <c r="C636" s="167"/>
      <c r="D636" s="167"/>
      <c r="E636" s="167"/>
      <c r="F636" s="167"/>
      <c r="G636" s="168"/>
      <c r="H636" s="24">
        <f>SUM(H633:H635)</f>
        <v>8.6369999999999987</v>
      </c>
    </row>
    <row r="637" spans="1:8" ht="12.75" customHeight="1" x14ac:dyDescent="0.2">
      <c r="B637" s="12"/>
    </row>
    <row r="638" spans="1:8" ht="12.75" customHeight="1" x14ac:dyDescent="0.2">
      <c r="A638" s="11" t="s">
        <v>329</v>
      </c>
      <c r="B638" s="12" t="s">
        <v>772</v>
      </c>
    </row>
    <row r="639" spans="1:8" ht="12.75" customHeight="1" thickBot="1" x14ac:dyDescent="0.25"/>
    <row r="640" spans="1:8" ht="12.75" customHeight="1" x14ac:dyDescent="0.2">
      <c r="B640" s="16" t="s">
        <v>5</v>
      </c>
      <c r="C640" s="17" t="s">
        <v>11</v>
      </c>
      <c r="D640" s="17" t="s">
        <v>180</v>
      </c>
      <c r="E640" s="18" t="s">
        <v>76</v>
      </c>
      <c r="F640" s="18" t="s">
        <v>181</v>
      </c>
      <c r="G640" s="18" t="s">
        <v>10</v>
      </c>
      <c r="H640" s="19" t="s">
        <v>191</v>
      </c>
    </row>
    <row r="641" spans="2:8" ht="12.75" customHeight="1" x14ac:dyDescent="0.2">
      <c r="B641" s="55" t="s">
        <v>109</v>
      </c>
      <c r="C641" s="77">
        <v>0.37</v>
      </c>
      <c r="D641" s="107"/>
      <c r="E641" s="73"/>
      <c r="F641" s="73"/>
      <c r="G641" s="73"/>
      <c r="H641" s="53">
        <f t="shared" ref="H641:H678" si="63">C641</f>
        <v>0.37</v>
      </c>
    </row>
    <row r="642" spans="2:8" ht="12.75" customHeight="1" x14ac:dyDescent="0.2">
      <c r="B642" s="55" t="s">
        <v>109</v>
      </c>
      <c r="C642" s="77">
        <v>0.32</v>
      </c>
      <c r="D642" s="107"/>
      <c r="E642" s="73"/>
      <c r="F642" s="73"/>
      <c r="G642" s="73"/>
      <c r="H642" s="53">
        <f t="shared" si="63"/>
        <v>0.32</v>
      </c>
    </row>
    <row r="643" spans="2:8" ht="12.75" customHeight="1" x14ac:dyDescent="0.2">
      <c r="B643" s="55" t="s">
        <v>109</v>
      </c>
      <c r="C643" s="77">
        <v>0.04</v>
      </c>
      <c r="D643" s="107"/>
      <c r="E643" s="73"/>
      <c r="F643" s="73"/>
      <c r="G643" s="73"/>
      <c r="H643" s="53">
        <f t="shared" si="63"/>
        <v>0.04</v>
      </c>
    </row>
    <row r="644" spans="2:8" ht="12.75" customHeight="1" x14ac:dyDescent="0.2">
      <c r="B644" s="55" t="s">
        <v>109</v>
      </c>
      <c r="C644" s="77">
        <v>0.01</v>
      </c>
      <c r="D644" s="107"/>
      <c r="E644" s="73"/>
      <c r="F644" s="73"/>
      <c r="G644" s="73"/>
      <c r="H644" s="53">
        <f t="shared" si="63"/>
        <v>0.01</v>
      </c>
    </row>
    <row r="645" spans="2:8" ht="12.75" customHeight="1" x14ac:dyDescent="0.2">
      <c r="B645" s="55" t="s">
        <v>109</v>
      </c>
      <c r="C645" s="77">
        <v>0.49</v>
      </c>
      <c r="D645" s="107"/>
      <c r="E645" s="73"/>
      <c r="F645" s="73"/>
      <c r="G645" s="73"/>
      <c r="H645" s="53">
        <f t="shared" si="63"/>
        <v>0.49</v>
      </c>
    </row>
    <row r="646" spans="2:8" ht="12.75" customHeight="1" x14ac:dyDescent="0.2">
      <c r="B646" s="55" t="s">
        <v>109</v>
      </c>
      <c r="C646" s="77">
        <v>0.68</v>
      </c>
      <c r="D646" s="107"/>
      <c r="E646" s="73"/>
      <c r="F646" s="73"/>
      <c r="G646" s="73"/>
      <c r="H646" s="53">
        <f t="shared" si="63"/>
        <v>0.68</v>
      </c>
    </row>
    <row r="647" spans="2:8" ht="12.75" customHeight="1" x14ac:dyDescent="0.2">
      <c r="B647" s="55" t="s">
        <v>109</v>
      </c>
      <c r="C647" s="77">
        <v>0.73</v>
      </c>
      <c r="D647" s="107"/>
      <c r="E647" s="73"/>
      <c r="F647" s="73"/>
      <c r="G647" s="73"/>
      <c r="H647" s="53">
        <f t="shared" si="63"/>
        <v>0.73</v>
      </c>
    </row>
    <row r="648" spans="2:8" ht="12.75" customHeight="1" x14ac:dyDescent="0.2">
      <c r="B648" s="55" t="s">
        <v>109</v>
      </c>
      <c r="C648" s="77">
        <v>0.37</v>
      </c>
      <c r="D648" s="25"/>
      <c r="E648" s="26"/>
      <c r="F648" s="26"/>
      <c r="G648" s="77"/>
      <c r="H648" s="53">
        <f t="shared" si="63"/>
        <v>0.37</v>
      </c>
    </row>
    <row r="649" spans="2:8" ht="12.75" customHeight="1" x14ac:dyDescent="0.2">
      <c r="B649" s="55" t="s">
        <v>109</v>
      </c>
      <c r="C649" s="77">
        <v>0.34</v>
      </c>
      <c r="D649" s="25"/>
      <c r="E649" s="26"/>
      <c r="F649" s="26"/>
      <c r="G649" s="77"/>
      <c r="H649" s="53">
        <f t="shared" si="63"/>
        <v>0.34</v>
      </c>
    </row>
    <row r="650" spans="2:8" ht="12.75" customHeight="1" x14ac:dyDescent="0.2">
      <c r="B650" s="55" t="s">
        <v>109</v>
      </c>
      <c r="C650" s="77">
        <v>0.1</v>
      </c>
      <c r="D650" s="25"/>
      <c r="E650" s="26"/>
      <c r="F650" s="26"/>
      <c r="G650" s="77"/>
      <c r="H650" s="53">
        <f t="shared" si="63"/>
        <v>0.1</v>
      </c>
    </row>
    <row r="651" spans="2:8" ht="12.75" customHeight="1" x14ac:dyDescent="0.2">
      <c r="B651" s="55" t="s">
        <v>109</v>
      </c>
      <c r="C651" s="77">
        <v>0.47</v>
      </c>
      <c r="D651" s="25"/>
      <c r="E651" s="26"/>
      <c r="F651" s="26"/>
      <c r="G651" s="77"/>
      <c r="H651" s="53">
        <f t="shared" si="63"/>
        <v>0.47</v>
      </c>
    </row>
    <row r="652" spans="2:8" ht="12.75" customHeight="1" x14ac:dyDescent="0.2">
      <c r="B652" s="55" t="s">
        <v>109</v>
      </c>
      <c r="C652" s="77">
        <v>0.03</v>
      </c>
      <c r="D652" s="25"/>
      <c r="E652" s="26"/>
      <c r="F652" s="26"/>
      <c r="G652" s="77"/>
      <c r="H652" s="53">
        <f t="shared" si="63"/>
        <v>0.03</v>
      </c>
    </row>
    <row r="653" spans="2:8" ht="12.75" customHeight="1" x14ac:dyDescent="0.2">
      <c r="B653" s="55" t="s">
        <v>330</v>
      </c>
      <c r="C653" s="77">
        <v>0.28000000000000003</v>
      </c>
      <c r="D653" s="25"/>
      <c r="E653" s="26"/>
      <c r="F653" s="26"/>
      <c r="G653" s="77"/>
      <c r="H653" s="53">
        <f t="shared" si="63"/>
        <v>0.28000000000000003</v>
      </c>
    </row>
    <row r="654" spans="2:8" ht="12.75" customHeight="1" x14ac:dyDescent="0.2">
      <c r="B654" s="55" t="s">
        <v>331</v>
      </c>
      <c r="C654" s="77">
        <f>9.39-5.67</f>
        <v>3.7200000000000006</v>
      </c>
      <c r="D654" s="107"/>
      <c r="E654" s="73"/>
      <c r="F654" s="73"/>
      <c r="G654" s="73"/>
      <c r="H654" s="53">
        <f t="shared" si="63"/>
        <v>3.7200000000000006</v>
      </c>
    </row>
    <row r="655" spans="2:8" ht="12.75" customHeight="1" x14ac:dyDescent="0.2">
      <c r="B655" s="55" t="s">
        <v>331</v>
      </c>
      <c r="C655" s="77">
        <f>14.67-5.65</f>
        <v>9.02</v>
      </c>
      <c r="D655" s="107"/>
      <c r="E655" s="73"/>
      <c r="F655" s="73"/>
      <c r="G655" s="73"/>
      <c r="H655" s="53">
        <f t="shared" si="63"/>
        <v>9.02</v>
      </c>
    </row>
    <row r="656" spans="2:8" ht="12.75" customHeight="1" x14ac:dyDescent="0.2">
      <c r="B656" s="55" t="s">
        <v>331</v>
      </c>
      <c r="C656" s="77">
        <f>14.2-5.65</f>
        <v>8.5499999999999989</v>
      </c>
      <c r="D656" s="107"/>
      <c r="E656" s="73"/>
      <c r="F656" s="73"/>
      <c r="G656" s="73"/>
      <c r="H656" s="53">
        <f t="shared" si="63"/>
        <v>8.5499999999999989</v>
      </c>
    </row>
    <row r="657" spans="2:8" ht="12.75" customHeight="1" x14ac:dyDescent="0.2">
      <c r="B657" s="55" t="s">
        <v>331</v>
      </c>
      <c r="C657" s="77">
        <f>14.42-5.65</f>
        <v>8.77</v>
      </c>
      <c r="D657" s="107"/>
      <c r="E657" s="73"/>
      <c r="F657" s="73"/>
      <c r="G657" s="73"/>
      <c r="H657" s="53">
        <f t="shared" si="63"/>
        <v>8.77</v>
      </c>
    </row>
    <row r="658" spans="2:8" ht="12.75" customHeight="1" x14ac:dyDescent="0.2">
      <c r="B658" s="55" t="s">
        <v>331</v>
      </c>
      <c r="C658" s="77">
        <f>17.43-5.65</f>
        <v>11.78</v>
      </c>
      <c r="D658" s="107"/>
      <c r="E658" s="73"/>
      <c r="F658" s="73"/>
      <c r="G658" s="73"/>
      <c r="H658" s="53">
        <f t="shared" si="63"/>
        <v>11.78</v>
      </c>
    </row>
    <row r="659" spans="2:8" ht="12.75" customHeight="1" x14ac:dyDescent="0.2">
      <c r="B659" s="55" t="s">
        <v>331</v>
      </c>
      <c r="C659" s="77">
        <f>17.69-5.65</f>
        <v>12.040000000000001</v>
      </c>
      <c r="D659" s="107"/>
      <c r="E659" s="73"/>
      <c r="F659" s="73"/>
      <c r="G659" s="73"/>
      <c r="H659" s="53">
        <f t="shared" si="63"/>
        <v>12.040000000000001</v>
      </c>
    </row>
    <row r="660" spans="2:8" ht="12.75" customHeight="1" x14ac:dyDescent="0.2">
      <c r="B660" s="55" t="s">
        <v>331</v>
      </c>
      <c r="C660" s="77">
        <f>17.76-5.65</f>
        <v>12.110000000000001</v>
      </c>
      <c r="D660" s="25"/>
      <c r="E660" s="26"/>
      <c r="F660" s="26"/>
      <c r="G660" s="77"/>
      <c r="H660" s="53">
        <f t="shared" si="63"/>
        <v>12.110000000000001</v>
      </c>
    </row>
    <row r="661" spans="2:8" ht="12.75" customHeight="1" x14ac:dyDescent="0.2">
      <c r="B661" s="55" t="s">
        <v>331</v>
      </c>
      <c r="C661" s="77">
        <f>17.82-5.65</f>
        <v>12.17</v>
      </c>
      <c r="D661" s="25"/>
      <c r="E661" s="26"/>
      <c r="F661" s="26"/>
      <c r="G661" s="77"/>
      <c r="H661" s="53">
        <f t="shared" si="63"/>
        <v>12.17</v>
      </c>
    </row>
    <row r="662" spans="2:8" ht="12.75" customHeight="1" x14ac:dyDescent="0.2">
      <c r="B662" s="55" t="s">
        <v>331</v>
      </c>
      <c r="C662" s="77">
        <f>17.8-5.65</f>
        <v>12.15</v>
      </c>
      <c r="D662" s="25"/>
      <c r="E662" s="26"/>
      <c r="F662" s="26"/>
      <c r="G662" s="77"/>
      <c r="H662" s="53">
        <f t="shared" si="63"/>
        <v>12.15</v>
      </c>
    </row>
    <row r="663" spans="2:8" ht="12.75" customHeight="1" x14ac:dyDescent="0.2">
      <c r="B663" s="55" t="s">
        <v>331</v>
      </c>
      <c r="C663" s="77">
        <f>20.22-5.65</f>
        <v>14.569999999999999</v>
      </c>
      <c r="D663" s="25"/>
      <c r="E663" s="26"/>
      <c r="F663" s="26"/>
      <c r="G663" s="77"/>
      <c r="H663" s="53">
        <f t="shared" si="63"/>
        <v>14.569999999999999</v>
      </c>
    </row>
    <row r="664" spans="2:8" ht="12.75" customHeight="1" x14ac:dyDescent="0.2">
      <c r="B664" s="55" t="s">
        <v>332</v>
      </c>
      <c r="C664" s="77">
        <f>17.32</f>
        <v>17.32</v>
      </c>
      <c r="D664" s="25"/>
      <c r="E664" s="26"/>
      <c r="F664" s="26"/>
      <c r="G664" s="77"/>
      <c r="H664" s="53">
        <f t="shared" si="63"/>
        <v>17.32</v>
      </c>
    </row>
    <row r="665" spans="2:8" ht="12.75" customHeight="1" x14ac:dyDescent="0.2">
      <c r="B665" s="55" t="s">
        <v>333</v>
      </c>
      <c r="C665" s="77">
        <f>18.32-1.36-1.87-1.87</f>
        <v>13.219999999999999</v>
      </c>
      <c r="D665" s="107"/>
      <c r="E665" s="73"/>
      <c r="F665" s="73"/>
      <c r="G665" s="73"/>
      <c r="H665" s="53">
        <f t="shared" si="63"/>
        <v>13.219999999999999</v>
      </c>
    </row>
    <row r="666" spans="2:8" ht="12.75" customHeight="1" x14ac:dyDescent="0.2">
      <c r="B666" s="55" t="s">
        <v>333</v>
      </c>
      <c r="C666" s="77">
        <f>13.53-1.87-1.87</f>
        <v>9.7899999999999991</v>
      </c>
      <c r="D666" s="107"/>
      <c r="E666" s="73"/>
      <c r="F666" s="73"/>
      <c r="G666" s="73"/>
      <c r="H666" s="53">
        <f t="shared" si="63"/>
        <v>9.7899999999999991</v>
      </c>
    </row>
    <row r="667" spans="2:8" ht="12.75" customHeight="1" x14ac:dyDescent="0.2">
      <c r="B667" s="55" t="s">
        <v>333</v>
      </c>
      <c r="C667" s="77">
        <v>34.15</v>
      </c>
      <c r="D667" s="107"/>
      <c r="E667" s="73"/>
      <c r="F667" s="73"/>
      <c r="G667" s="73"/>
      <c r="H667" s="53">
        <f t="shared" si="63"/>
        <v>34.15</v>
      </c>
    </row>
    <row r="668" spans="2:8" ht="12.75" customHeight="1" x14ac:dyDescent="0.2">
      <c r="B668" s="55" t="s">
        <v>333</v>
      </c>
      <c r="C668" s="77">
        <v>10.44</v>
      </c>
      <c r="D668" s="107"/>
      <c r="E668" s="73"/>
      <c r="F668" s="73"/>
      <c r="G668" s="73"/>
      <c r="H668" s="53">
        <f t="shared" si="63"/>
        <v>10.44</v>
      </c>
    </row>
    <row r="669" spans="2:8" ht="12.75" customHeight="1" x14ac:dyDescent="0.2">
      <c r="B669" s="55" t="s">
        <v>333</v>
      </c>
      <c r="C669" s="77">
        <v>1.8</v>
      </c>
      <c r="D669" s="107"/>
      <c r="E669" s="73"/>
      <c r="F669" s="73"/>
      <c r="G669" s="73"/>
      <c r="H669" s="53">
        <f t="shared" si="63"/>
        <v>1.8</v>
      </c>
    </row>
    <row r="670" spans="2:8" ht="12.75" customHeight="1" x14ac:dyDescent="0.2">
      <c r="B670" s="55" t="s">
        <v>333</v>
      </c>
      <c r="C670" s="77">
        <v>1.6</v>
      </c>
      <c r="D670" s="107"/>
      <c r="E670" s="73"/>
      <c r="F670" s="73"/>
      <c r="G670" s="73"/>
      <c r="H670" s="53">
        <f t="shared" si="63"/>
        <v>1.6</v>
      </c>
    </row>
    <row r="671" spans="2:8" ht="12.75" customHeight="1" x14ac:dyDescent="0.2">
      <c r="B671" s="55" t="s">
        <v>334</v>
      </c>
      <c r="C671" s="77">
        <v>1.6</v>
      </c>
      <c r="D671" s="107"/>
      <c r="E671" s="73"/>
      <c r="F671" s="73"/>
      <c r="G671" s="73"/>
      <c r="H671" s="53">
        <f t="shared" si="63"/>
        <v>1.6</v>
      </c>
    </row>
    <row r="672" spans="2:8" ht="12.75" customHeight="1" x14ac:dyDescent="0.2">
      <c r="B672" s="55" t="s">
        <v>334</v>
      </c>
      <c r="C672" s="77">
        <v>17.100000000000001</v>
      </c>
      <c r="D672" s="25"/>
      <c r="E672" s="26"/>
      <c r="F672" s="26"/>
      <c r="G672" s="77"/>
      <c r="H672" s="53">
        <f t="shared" si="63"/>
        <v>17.100000000000001</v>
      </c>
    </row>
    <row r="673" spans="1:8" ht="12.75" customHeight="1" x14ac:dyDescent="0.2">
      <c r="B673" s="55" t="s">
        <v>334</v>
      </c>
      <c r="C673" s="77">
        <v>18.8</v>
      </c>
      <c r="D673" s="25"/>
      <c r="E673" s="26"/>
      <c r="F673" s="26"/>
      <c r="G673" s="77"/>
      <c r="H673" s="53">
        <f t="shared" si="63"/>
        <v>18.8</v>
      </c>
    </row>
    <row r="674" spans="1:8" ht="12.75" customHeight="1" x14ac:dyDescent="0.2">
      <c r="B674" s="55" t="s">
        <v>334</v>
      </c>
      <c r="C674" s="77">
        <v>18.899999999999999</v>
      </c>
      <c r="D674" s="25"/>
      <c r="E674" s="26"/>
      <c r="F674" s="26"/>
      <c r="G674" s="77"/>
      <c r="H674" s="53">
        <f t="shared" si="63"/>
        <v>18.899999999999999</v>
      </c>
    </row>
    <row r="675" spans="1:8" ht="12.75" customHeight="1" x14ac:dyDescent="0.2">
      <c r="B675" s="55" t="s">
        <v>334</v>
      </c>
      <c r="C675" s="77">
        <v>2.35</v>
      </c>
      <c r="D675" s="25"/>
      <c r="E675" s="26"/>
      <c r="F675" s="26"/>
      <c r="G675" s="77"/>
      <c r="H675" s="53">
        <f t="shared" si="63"/>
        <v>2.35</v>
      </c>
    </row>
    <row r="676" spans="1:8" ht="12.75" customHeight="1" x14ac:dyDescent="0.2">
      <c r="B676" s="55" t="s">
        <v>334</v>
      </c>
      <c r="C676" s="77">
        <v>2.35</v>
      </c>
      <c r="D676" s="107"/>
      <c r="E676" s="73"/>
      <c r="F676" s="73"/>
      <c r="G676" s="73"/>
      <c r="H676" s="53">
        <f t="shared" si="63"/>
        <v>2.35</v>
      </c>
    </row>
    <row r="677" spans="1:8" ht="12.75" customHeight="1" x14ac:dyDescent="0.2">
      <c r="B677" s="55" t="s">
        <v>66</v>
      </c>
      <c r="C677" s="77">
        <f>9.56*0.3</f>
        <v>2.8679999999999999</v>
      </c>
      <c r="D677" s="107"/>
      <c r="E677" s="73"/>
      <c r="F677" s="73"/>
      <c r="G677" s="73"/>
      <c r="H677" s="53">
        <f t="shared" si="63"/>
        <v>2.8679999999999999</v>
      </c>
    </row>
    <row r="678" spans="1:8" ht="12.75" customHeight="1" x14ac:dyDescent="0.2">
      <c r="B678" s="55" t="s">
        <v>111</v>
      </c>
      <c r="C678" s="77">
        <v>6.93</v>
      </c>
      <c r="D678" s="107"/>
      <c r="E678" s="73"/>
      <c r="F678" s="73"/>
      <c r="G678" s="73"/>
      <c r="H678" s="53">
        <f t="shared" si="63"/>
        <v>6.93</v>
      </c>
    </row>
    <row r="679" spans="1:8" ht="12.75" customHeight="1" thickBot="1" x14ac:dyDescent="0.25">
      <c r="B679" s="166" t="s">
        <v>13</v>
      </c>
      <c r="C679" s="167"/>
      <c r="D679" s="167"/>
      <c r="E679" s="167"/>
      <c r="F679" s="167"/>
      <c r="G679" s="168"/>
      <c r="H679" s="24">
        <f>SUM(H641:H678)</f>
        <v>268.32800000000003</v>
      </c>
    </row>
    <row r="680" spans="1:8" ht="12.75" customHeight="1" x14ac:dyDescent="0.2"/>
    <row r="681" spans="1:8" ht="12.75" customHeight="1" x14ac:dyDescent="0.2">
      <c r="A681" s="11" t="s">
        <v>335</v>
      </c>
      <c r="B681" s="12" t="s">
        <v>773</v>
      </c>
    </row>
    <row r="682" spans="1:8" ht="12.75" customHeight="1" thickBot="1" x14ac:dyDescent="0.25"/>
    <row r="683" spans="1:8" ht="12.75" customHeight="1" x14ac:dyDescent="0.2">
      <c r="B683" s="16" t="s">
        <v>5</v>
      </c>
      <c r="C683" s="17" t="s">
        <v>179</v>
      </c>
      <c r="D683" s="17" t="s">
        <v>180</v>
      </c>
      <c r="E683" s="18" t="s">
        <v>76</v>
      </c>
      <c r="F683" s="18" t="s">
        <v>181</v>
      </c>
      <c r="G683" s="18" t="s">
        <v>10</v>
      </c>
      <c r="H683" s="19" t="s">
        <v>191</v>
      </c>
    </row>
    <row r="684" spans="1:8" ht="12.75" customHeight="1" x14ac:dyDescent="0.2">
      <c r="B684" s="55" t="s">
        <v>336</v>
      </c>
      <c r="C684" s="56">
        <v>4.05</v>
      </c>
      <c r="D684" s="82"/>
      <c r="E684" s="84"/>
      <c r="F684" s="84"/>
      <c r="G684" s="84"/>
      <c r="H684" s="86">
        <f t="shared" ref="H684:H695" si="64">C684</f>
        <v>4.05</v>
      </c>
    </row>
    <row r="685" spans="1:8" ht="12.75" customHeight="1" x14ac:dyDescent="0.2">
      <c r="B685" s="55" t="s">
        <v>336</v>
      </c>
      <c r="C685" s="56">
        <v>3.47</v>
      </c>
      <c r="D685" s="82"/>
      <c r="E685" s="84"/>
      <c r="F685" s="84"/>
      <c r="G685" s="84"/>
      <c r="H685" s="86">
        <f t="shared" si="64"/>
        <v>3.47</v>
      </c>
    </row>
    <row r="686" spans="1:8" ht="12.75" customHeight="1" x14ac:dyDescent="0.2">
      <c r="B686" s="55" t="s">
        <v>337</v>
      </c>
      <c r="C686" s="56">
        <v>0.34</v>
      </c>
      <c r="D686" s="82"/>
      <c r="E686" s="84"/>
      <c r="F686" s="84"/>
      <c r="G686" s="84"/>
      <c r="H686" s="86">
        <f t="shared" si="64"/>
        <v>0.34</v>
      </c>
    </row>
    <row r="687" spans="1:8" ht="12.75" customHeight="1" x14ac:dyDescent="0.2">
      <c r="B687" s="55" t="s">
        <v>337</v>
      </c>
      <c r="C687" s="56">
        <v>0.12</v>
      </c>
      <c r="D687" s="82"/>
      <c r="E687" s="84"/>
      <c r="F687" s="84"/>
      <c r="G687" s="84"/>
      <c r="H687" s="86">
        <f t="shared" si="64"/>
        <v>0.12</v>
      </c>
    </row>
    <row r="688" spans="1:8" ht="12.75" customHeight="1" x14ac:dyDescent="0.2">
      <c r="B688" s="55" t="s">
        <v>337</v>
      </c>
      <c r="C688" s="56">
        <v>5.14</v>
      </c>
      <c r="D688" s="82"/>
      <c r="E688" s="84"/>
      <c r="F688" s="84"/>
      <c r="G688" s="84"/>
      <c r="H688" s="86">
        <f t="shared" si="64"/>
        <v>5.14</v>
      </c>
    </row>
    <row r="689" spans="1:11" ht="12.75" customHeight="1" x14ac:dyDescent="0.2">
      <c r="B689" s="55" t="s">
        <v>337</v>
      </c>
      <c r="C689" s="56">
        <v>7.17</v>
      </c>
      <c r="D689" s="82"/>
      <c r="E689" s="84"/>
      <c r="F689" s="84"/>
      <c r="G689" s="84"/>
      <c r="H689" s="86">
        <f t="shared" si="64"/>
        <v>7.17</v>
      </c>
    </row>
    <row r="690" spans="1:11" ht="12.75" customHeight="1" x14ac:dyDescent="0.2">
      <c r="B690" s="55" t="s">
        <v>337</v>
      </c>
      <c r="C690" s="56">
        <v>0.77</v>
      </c>
      <c r="D690" s="25"/>
      <c r="E690" s="26"/>
      <c r="F690" s="26"/>
      <c r="G690" s="56"/>
      <c r="H690" s="86">
        <f t="shared" si="64"/>
        <v>0.77</v>
      </c>
    </row>
    <row r="691" spans="1:11" ht="12.75" customHeight="1" x14ac:dyDescent="0.2">
      <c r="B691" s="55" t="s">
        <v>337</v>
      </c>
      <c r="C691" s="56">
        <v>3.74</v>
      </c>
      <c r="D691" s="108"/>
      <c r="E691" s="26"/>
      <c r="F691" s="26"/>
      <c r="G691" s="56"/>
      <c r="H691" s="86">
        <f t="shared" si="64"/>
        <v>3.74</v>
      </c>
    </row>
    <row r="692" spans="1:11" ht="12.75" customHeight="1" x14ac:dyDescent="0.2">
      <c r="B692" s="55" t="s">
        <v>337</v>
      </c>
      <c r="C692" s="77">
        <v>3.6</v>
      </c>
      <c r="D692" s="108"/>
      <c r="E692" s="26"/>
      <c r="F692" s="26"/>
      <c r="G692" s="56"/>
      <c r="H692" s="53">
        <f t="shared" si="64"/>
        <v>3.6</v>
      </c>
    </row>
    <row r="693" spans="1:11" ht="12.75" customHeight="1" x14ac:dyDescent="0.2">
      <c r="B693" s="55" t="s">
        <v>337</v>
      </c>
      <c r="C693" s="56">
        <v>1.03</v>
      </c>
      <c r="D693" s="108"/>
      <c r="E693" s="26"/>
      <c r="F693" s="26"/>
      <c r="G693" s="56"/>
      <c r="H693" s="86">
        <f t="shared" si="64"/>
        <v>1.03</v>
      </c>
    </row>
    <row r="694" spans="1:11" ht="12.75" customHeight="1" x14ac:dyDescent="0.2">
      <c r="B694" s="55" t="s">
        <v>337</v>
      </c>
      <c r="C694" s="56">
        <v>4.95</v>
      </c>
      <c r="D694" s="108"/>
      <c r="E694" s="26"/>
      <c r="F694" s="26"/>
      <c r="G694" s="56"/>
      <c r="H694" s="86">
        <f t="shared" si="64"/>
        <v>4.95</v>
      </c>
    </row>
    <row r="695" spans="1:11" ht="12.75" customHeight="1" x14ac:dyDescent="0.2">
      <c r="B695" s="55" t="s">
        <v>337</v>
      </c>
      <c r="C695" s="56">
        <v>0.28000000000000003</v>
      </c>
      <c r="D695" s="108"/>
      <c r="E695" s="26"/>
      <c r="F695" s="26"/>
      <c r="G695" s="56"/>
      <c r="H695" s="86">
        <f t="shared" si="64"/>
        <v>0.28000000000000003</v>
      </c>
    </row>
    <row r="696" spans="1:11" ht="12.75" customHeight="1" x14ac:dyDescent="0.2">
      <c r="B696" s="55" t="s">
        <v>109</v>
      </c>
      <c r="C696" s="21">
        <v>4.26</v>
      </c>
      <c r="D696" s="25"/>
      <c r="E696" s="26"/>
      <c r="F696" s="26"/>
      <c r="G696" s="56"/>
      <c r="H696" s="53">
        <f t="shared" ref="H696:H698" si="65">C696-G696</f>
        <v>4.26</v>
      </c>
    </row>
    <row r="697" spans="1:11" ht="12.75" customHeight="1" x14ac:dyDescent="0.2">
      <c r="B697" s="55" t="s">
        <v>338</v>
      </c>
      <c r="C697" s="21">
        <v>73.44</v>
      </c>
      <c r="D697" s="25"/>
      <c r="E697" s="26"/>
      <c r="F697" s="26"/>
      <c r="G697" s="56"/>
      <c r="H697" s="53">
        <f t="shared" si="65"/>
        <v>73.44</v>
      </c>
    </row>
    <row r="698" spans="1:11" ht="12.75" customHeight="1" x14ac:dyDescent="0.2">
      <c r="B698" s="55" t="s">
        <v>339</v>
      </c>
      <c r="C698" s="21">
        <f>7.23*2.62</f>
        <v>18.942600000000002</v>
      </c>
      <c r="D698" s="25"/>
      <c r="E698" s="26"/>
      <c r="F698" s="26"/>
      <c r="G698" s="56">
        <f>4*2.28+2*0.25</f>
        <v>9.6199999999999992</v>
      </c>
      <c r="H698" s="53">
        <f t="shared" si="65"/>
        <v>9.3226000000000031</v>
      </c>
    </row>
    <row r="699" spans="1:11" ht="12.75" customHeight="1" thickBot="1" x14ac:dyDescent="0.25">
      <c r="B699" s="166" t="s">
        <v>13</v>
      </c>
      <c r="C699" s="167"/>
      <c r="D699" s="167"/>
      <c r="E699" s="167"/>
      <c r="F699" s="167"/>
      <c r="G699" s="168"/>
      <c r="H699" s="24">
        <f>SUM(H684:H698)</f>
        <v>121.68260000000001</v>
      </c>
    </row>
    <row r="700" spans="1:11" ht="12.75" customHeight="1" x14ac:dyDescent="0.2">
      <c r="A700" s="132"/>
      <c r="B700" s="134"/>
      <c r="C700" s="135"/>
      <c r="D700" s="135"/>
      <c r="E700" s="135"/>
      <c r="F700" s="135"/>
      <c r="G700" s="135"/>
      <c r="H700" s="10"/>
      <c r="I700" s="132"/>
      <c r="J700" s="132"/>
      <c r="K700" s="132"/>
    </row>
    <row r="701" spans="1:11" ht="12.75" customHeight="1" x14ac:dyDescent="0.2">
      <c r="A701" s="11" t="s">
        <v>340</v>
      </c>
      <c r="B701" s="12" t="s">
        <v>341</v>
      </c>
    </row>
    <row r="702" spans="1:11" ht="12.75" customHeight="1" thickBot="1" x14ac:dyDescent="0.25"/>
    <row r="703" spans="1:11" ht="12.75" customHeight="1" x14ac:dyDescent="0.2">
      <c r="B703" s="16" t="s">
        <v>5</v>
      </c>
      <c r="C703" s="17" t="s">
        <v>11</v>
      </c>
      <c r="D703" s="17" t="s">
        <v>180</v>
      </c>
      <c r="E703" s="18" t="s">
        <v>76</v>
      </c>
      <c r="F703" s="18" t="s">
        <v>181</v>
      </c>
      <c r="G703" s="18" t="s">
        <v>10</v>
      </c>
      <c r="H703" s="19" t="s">
        <v>191</v>
      </c>
    </row>
    <row r="704" spans="1:11" ht="12.75" customHeight="1" x14ac:dyDescent="0.2">
      <c r="B704" s="55" t="s">
        <v>109</v>
      </c>
      <c r="C704" s="56">
        <v>234.59</v>
      </c>
      <c r="D704" s="25"/>
      <c r="E704" s="26"/>
      <c r="F704" s="26"/>
      <c r="G704" s="56"/>
      <c r="H704" s="53">
        <f t="shared" ref="H704:H711" si="66">C704</f>
        <v>234.59</v>
      </c>
    </row>
    <row r="705" spans="1:11" ht="12.75" customHeight="1" x14ac:dyDescent="0.2">
      <c r="B705" s="55" t="s">
        <v>342</v>
      </c>
      <c r="C705" s="56">
        <f>39.8*0.27</f>
        <v>10.746</v>
      </c>
      <c r="D705" s="108"/>
      <c r="E705" s="26"/>
      <c r="F705" s="26"/>
      <c r="G705" s="56"/>
      <c r="H705" s="53">
        <f t="shared" si="66"/>
        <v>10.746</v>
      </c>
    </row>
    <row r="706" spans="1:11" ht="12.75" customHeight="1" x14ac:dyDescent="0.2">
      <c r="B706" s="55" t="s">
        <v>331</v>
      </c>
      <c r="C706" s="56">
        <v>151.76</v>
      </c>
      <c r="D706" s="108"/>
      <c r="E706" s="26"/>
      <c r="F706" s="26"/>
      <c r="G706" s="56"/>
      <c r="H706" s="53">
        <f t="shared" si="66"/>
        <v>151.76</v>
      </c>
    </row>
    <row r="707" spans="1:11" ht="12.75" customHeight="1" x14ac:dyDescent="0.2">
      <c r="B707" s="55" t="s">
        <v>343</v>
      </c>
      <c r="C707" s="56">
        <v>224.62</v>
      </c>
      <c r="D707" s="108"/>
      <c r="E707" s="26"/>
      <c r="F707" s="26"/>
      <c r="G707" s="56"/>
      <c r="H707" s="53">
        <f t="shared" si="66"/>
        <v>224.62</v>
      </c>
    </row>
    <row r="708" spans="1:11" ht="12.75" customHeight="1" x14ac:dyDescent="0.2">
      <c r="B708" s="55" t="s">
        <v>344</v>
      </c>
      <c r="C708" s="56">
        <f>39.8*0.27</f>
        <v>10.746</v>
      </c>
      <c r="D708" s="108"/>
      <c r="E708" s="26"/>
      <c r="F708" s="26"/>
      <c r="G708" s="56"/>
      <c r="H708" s="53">
        <f t="shared" si="66"/>
        <v>10.746</v>
      </c>
    </row>
    <row r="709" spans="1:11" ht="12.75" customHeight="1" x14ac:dyDescent="0.2">
      <c r="B709" s="55" t="s">
        <v>334</v>
      </c>
      <c r="C709" s="56">
        <f>89.72-3*3.9-3*2-6*1</f>
        <v>66.02</v>
      </c>
      <c r="D709" s="108"/>
      <c r="E709" s="26"/>
      <c r="F709" s="26"/>
      <c r="G709" s="56"/>
      <c r="H709" s="53">
        <f t="shared" si="66"/>
        <v>66.02</v>
      </c>
    </row>
    <row r="710" spans="1:11" ht="12.75" customHeight="1" x14ac:dyDescent="0.2">
      <c r="B710" s="55" t="s">
        <v>345</v>
      </c>
      <c r="C710" s="56">
        <v>233.59</v>
      </c>
      <c r="D710" s="108"/>
      <c r="E710" s="26"/>
      <c r="F710" s="26"/>
      <c r="G710" s="56"/>
      <c r="H710" s="53">
        <f t="shared" si="66"/>
        <v>233.59</v>
      </c>
    </row>
    <row r="711" spans="1:11" ht="12.75" customHeight="1" x14ac:dyDescent="0.2">
      <c r="B711" s="55" t="s">
        <v>346</v>
      </c>
      <c r="C711" s="56">
        <v>90.78</v>
      </c>
      <c r="D711" s="108"/>
      <c r="E711" s="26"/>
      <c r="F711" s="26"/>
      <c r="G711" s="56"/>
      <c r="H711" s="53">
        <f t="shared" si="66"/>
        <v>90.78</v>
      </c>
    </row>
    <row r="712" spans="1:11" ht="12.75" customHeight="1" thickBot="1" x14ac:dyDescent="0.25">
      <c r="B712" s="166" t="s">
        <v>13</v>
      </c>
      <c r="C712" s="167"/>
      <c r="D712" s="167"/>
      <c r="E712" s="167"/>
      <c r="F712" s="167"/>
      <c r="G712" s="168"/>
      <c r="H712" s="24">
        <f>SUM(H704:H711)</f>
        <v>1022.852</v>
      </c>
    </row>
    <row r="713" spans="1:11" ht="1.5" customHeight="1" x14ac:dyDescent="0.2">
      <c r="B713" s="9"/>
      <c r="C713" s="9"/>
      <c r="D713" s="9"/>
      <c r="E713" s="9"/>
      <c r="F713" s="9"/>
      <c r="G713" s="9"/>
      <c r="H713" s="10"/>
    </row>
    <row r="714" spans="1:11" ht="12.75" customHeight="1" x14ac:dyDescent="0.2">
      <c r="B714" s="9"/>
      <c r="C714" s="9"/>
      <c r="D714" s="9"/>
      <c r="E714" s="9"/>
      <c r="F714" s="9"/>
      <c r="G714" s="9"/>
      <c r="H714" s="10"/>
    </row>
    <row r="715" spans="1:11" ht="12.75" customHeight="1" x14ac:dyDescent="0.2">
      <c r="A715" s="11" t="s">
        <v>643</v>
      </c>
      <c r="B715" s="12" t="s">
        <v>644</v>
      </c>
      <c r="C715" s="132"/>
      <c r="D715" s="132"/>
      <c r="E715" s="132"/>
      <c r="F715" s="132"/>
      <c r="G715" s="132"/>
      <c r="H715" s="132"/>
      <c r="I715" s="132"/>
      <c r="J715" s="132"/>
      <c r="K715" s="132"/>
    </row>
    <row r="716" spans="1:11" ht="12.75" customHeight="1" thickBot="1" x14ac:dyDescent="0.25">
      <c r="A716" s="132"/>
      <c r="B716" s="132"/>
      <c r="C716" s="132"/>
      <c r="D716" s="132"/>
      <c r="E716" s="132"/>
      <c r="F716" s="132"/>
      <c r="G716" s="132"/>
      <c r="H716" s="132"/>
      <c r="I716" s="132"/>
      <c r="J716" s="132"/>
      <c r="K716" s="132"/>
    </row>
    <row r="717" spans="1:11" ht="12.75" customHeight="1" x14ac:dyDescent="0.2">
      <c r="A717" s="132"/>
      <c r="B717" s="16" t="s">
        <v>5</v>
      </c>
      <c r="C717" s="17" t="s">
        <v>11</v>
      </c>
      <c r="D717" s="17" t="s">
        <v>180</v>
      </c>
      <c r="E717" s="18" t="s">
        <v>76</v>
      </c>
      <c r="F717" s="18" t="s">
        <v>181</v>
      </c>
      <c r="G717" s="18" t="s">
        <v>10</v>
      </c>
      <c r="H717" s="19" t="s">
        <v>191</v>
      </c>
      <c r="I717" s="132"/>
      <c r="J717" s="132"/>
      <c r="K717" s="132"/>
    </row>
    <row r="718" spans="1:11" ht="12.75" customHeight="1" x14ac:dyDescent="0.2">
      <c r="A718" s="132"/>
      <c r="B718" s="55" t="s">
        <v>109</v>
      </c>
      <c r="C718" s="56"/>
      <c r="D718" s="25">
        <v>23.92</v>
      </c>
      <c r="E718" s="26"/>
      <c r="F718" s="26"/>
      <c r="G718" s="56"/>
      <c r="H718" s="53">
        <f>D718</f>
        <v>23.92</v>
      </c>
      <c r="I718" s="132"/>
      <c r="J718" s="132"/>
      <c r="K718" s="132"/>
    </row>
    <row r="719" spans="1:11" ht="12.75" customHeight="1" x14ac:dyDescent="0.2">
      <c r="A719" s="132"/>
      <c r="B719" s="55" t="s">
        <v>645</v>
      </c>
      <c r="C719" s="56"/>
      <c r="D719" s="108">
        <v>10.69</v>
      </c>
      <c r="E719" s="26"/>
      <c r="F719" s="26"/>
      <c r="G719" s="56"/>
      <c r="H719" s="53">
        <f>D719</f>
        <v>10.69</v>
      </c>
      <c r="I719" s="132"/>
      <c r="J719" s="132"/>
      <c r="K719" s="132"/>
    </row>
    <row r="720" spans="1:11" ht="12.75" customHeight="1" thickBot="1" x14ac:dyDescent="0.25">
      <c r="A720" s="132"/>
      <c r="B720" s="166" t="s">
        <v>13</v>
      </c>
      <c r="C720" s="167"/>
      <c r="D720" s="167"/>
      <c r="E720" s="167"/>
      <c r="F720" s="167"/>
      <c r="G720" s="168"/>
      <c r="H720" s="24">
        <f>SUM(H718:H719)</f>
        <v>34.61</v>
      </c>
      <c r="I720" s="132"/>
      <c r="J720" s="132"/>
      <c r="K720" s="132"/>
    </row>
    <row r="721" spans="1:11" ht="1.5" customHeight="1" x14ac:dyDescent="0.2">
      <c r="A721" s="132"/>
      <c r="B721" s="131"/>
      <c r="C721" s="131"/>
      <c r="D721" s="131"/>
      <c r="E721" s="131"/>
      <c r="F721" s="131"/>
      <c r="G721" s="131"/>
      <c r="H721" s="10"/>
      <c r="I721" s="132"/>
      <c r="J721" s="132"/>
      <c r="K721" s="132"/>
    </row>
    <row r="722" spans="1:11" ht="12.75" customHeight="1" x14ac:dyDescent="0.2">
      <c r="A722" s="132"/>
      <c r="B722" s="131"/>
      <c r="C722" s="131"/>
      <c r="D722" s="131"/>
      <c r="E722" s="131"/>
      <c r="F722" s="131"/>
      <c r="G722" s="131"/>
      <c r="H722" s="10"/>
      <c r="I722" s="132"/>
      <c r="J722" s="132"/>
      <c r="K722" s="132"/>
    </row>
    <row r="723" spans="1:11" ht="12.75" customHeight="1" x14ac:dyDescent="0.2">
      <c r="A723" s="7">
        <v>7</v>
      </c>
      <c r="B723" s="194" t="s">
        <v>347</v>
      </c>
      <c r="C723" s="194"/>
      <c r="D723" s="194"/>
      <c r="E723" s="194"/>
      <c r="F723" s="194"/>
      <c r="G723" s="194"/>
      <c r="H723" s="194"/>
    </row>
    <row r="724" spans="1:11" ht="12.75" customHeight="1" x14ac:dyDescent="0.2"/>
    <row r="725" spans="1:11" ht="12.75" customHeight="1" x14ac:dyDescent="0.2">
      <c r="A725" s="11" t="s">
        <v>348</v>
      </c>
      <c r="B725" s="12" t="s">
        <v>349</v>
      </c>
    </row>
    <row r="726" spans="1:11" ht="12.75" customHeight="1" thickBot="1" x14ac:dyDescent="0.25"/>
    <row r="727" spans="1:11" ht="12.75" customHeight="1" x14ac:dyDescent="0.2">
      <c r="B727" s="16" t="s">
        <v>5</v>
      </c>
      <c r="C727" s="57" t="s">
        <v>179</v>
      </c>
      <c r="D727" s="57" t="s">
        <v>350</v>
      </c>
      <c r="E727" s="58" t="s">
        <v>7</v>
      </c>
      <c r="F727" s="58" t="s">
        <v>181</v>
      </c>
      <c r="G727" s="58" t="s">
        <v>10</v>
      </c>
      <c r="H727" s="19" t="s">
        <v>191</v>
      </c>
      <c r="J727" s="109"/>
    </row>
    <row r="728" spans="1:11" ht="12.75" customHeight="1" x14ac:dyDescent="0.2">
      <c r="A728" s="15"/>
      <c r="B728" s="20" t="s">
        <v>351</v>
      </c>
      <c r="C728" s="21"/>
      <c r="D728" s="25">
        <v>30.71</v>
      </c>
      <c r="E728" s="26">
        <v>1.87</v>
      </c>
      <c r="F728" s="26"/>
      <c r="G728" s="26"/>
      <c r="H728" s="23">
        <f t="shared" ref="H728:H733" si="67">D728*E728-G728</f>
        <v>57.427700000000002</v>
      </c>
    </row>
    <row r="729" spans="1:11" ht="12.75" customHeight="1" x14ac:dyDescent="0.2">
      <c r="A729" s="5"/>
      <c r="B729" s="20" t="s">
        <v>352</v>
      </c>
      <c r="C729" s="21"/>
      <c r="D729" s="25">
        <v>50.06</v>
      </c>
      <c r="E729" s="26">
        <v>10.07</v>
      </c>
      <c r="F729" s="26"/>
      <c r="G729" s="26"/>
      <c r="H729" s="23">
        <f t="shared" si="67"/>
        <v>504.10420000000005</v>
      </c>
      <c r="J729" s="27"/>
    </row>
    <row r="730" spans="1:11" ht="12.75" customHeight="1" x14ac:dyDescent="0.2">
      <c r="A730" s="5"/>
      <c r="B730" s="20" t="s">
        <v>353</v>
      </c>
      <c r="C730" s="21"/>
      <c r="D730" s="25">
        <v>49.56</v>
      </c>
      <c r="E730" s="26">
        <v>14.49</v>
      </c>
      <c r="F730" s="26"/>
      <c r="G730" s="56">
        <f>2*6.4*1</f>
        <v>12.8</v>
      </c>
      <c r="H730" s="23">
        <f t="shared" si="67"/>
        <v>705.32440000000008</v>
      </c>
    </row>
    <row r="731" spans="1:11" ht="12.75" customHeight="1" x14ac:dyDescent="0.2">
      <c r="A731" s="5"/>
      <c r="B731" s="20" t="s">
        <v>353</v>
      </c>
      <c r="C731" s="21"/>
      <c r="D731" s="25">
        <v>49.56</v>
      </c>
      <c r="E731" s="26">
        <v>5.15</v>
      </c>
      <c r="F731" s="26"/>
      <c r="G731" s="26"/>
      <c r="H731" s="23">
        <f t="shared" si="67"/>
        <v>255.23400000000004</v>
      </c>
    </row>
    <row r="732" spans="1:11" ht="12.75" customHeight="1" x14ac:dyDescent="0.2">
      <c r="A732" s="5"/>
      <c r="B732" s="20" t="s">
        <v>353</v>
      </c>
      <c r="C732" s="21"/>
      <c r="D732" s="25">
        <v>49.56</v>
      </c>
      <c r="E732" s="26">
        <v>5.15</v>
      </c>
      <c r="F732" s="26"/>
      <c r="G732" s="26"/>
      <c r="H732" s="23">
        <f t="shared" si="67"/>
        <v>255.23400000000004</v>
      </c>
    </row>
    <row r="733" spans="1:11" ht="12.75" customHeight="1" x14ac:dyDescent="0.2">
      <c r="A733" s="5"/>
      <c r="B733" s="20" t="s">
        <v>353</v>
      </c>
      <c r="C733" s="21"/>
      <c r="D733" s="25">
        <v>49.56</v>
      </c>
      <c r="E733" s="26">
        <v>14.49</v>
      </c>
      <c r="F733" s="26"/>
      <c r="G733" s="56">
        <f>2*6.4*1</f>
        <v>12.8</v>
      </c>
      <c r="H733" s="23">
        <f t="shared" si="67"/>
        <v>705.32440000000008</v>
      </c>
    </row>
    <row r="734" spans="1:11" ht="12.75" customHeight="1" thickBot="1" x14ac:dyDescent="0.25">
      <c r="B734" s="166" t="s">
        <v>13</v>
      </c>
      <c r="C734" s="167"/>
      <c r="D734" s="167"/>
      <c r="E734" s="167"/>
      <c r="F734" s="167"/>
      <c r="G734" s="168"/>
      <c r="H734" s="24">
        <f>SUM(H728:H733)</f>
        <v>2482.6487000000002</v>
      </c>
    </row>
    <row r="735" spans="1:11" ht="12.75" customHeight="1" x14ac:dyDescent="0.2"/>
    <row r="736" spans="1:11" ht="12.75" customHeight="1" x14ac:dyDescent="0.2">
      <c r="A736" s="11" t="s">
        <v>354</v>
      </c>
      <c r="B736" s="12" t="s">
        <v>355</v>
      </c>
    </row>
    <row r="737" spans="1:10" ht="12.75" customHeight="1" thickBot="1" x14ac:dyDescent="0.25"/>
    <row r="738" spans="1:10" ht="12.75" customHeight="1" x14ac:dyDescent="0.2">
      <c r="B738" s="16" t="s">
        <v>5</v>
      </c>
      <c r="C738" s="57" t="s">
        <v>179</v>
      </c>
      <c r="D738" s="57" t="s">
        <v>350</v>
      </c>
      <c r="E738" s="58" t="s">
        <v>7</v>
      </c>
      <c r="F738" s="58" t="s">
        <v>181</v>
      </c>
      <c r="G738" s="58" t="s">
        <v>10</v>
      </c>
      <c r="H738" s="19" t="s">
        <v>191</v>
      </c>
      <c r="J738" s="109"/>
    </row>
    <row r="739" spans="1:10" ht="12.75" customHeight="1" x14ac:dyDescent="0.2">
      <c r="B739" s="110" t="s">
        <v>356</v>
      </c>
      <c r="C739" s="49"/>
      <c r="D739" s="49"/>
      <c r="E739" s="49">
        <v>49.56</v>
      </c>
      <c r="F739" s="49"/>
      <c r="G739" s="56"/>
      <c r="H739" s="72">
        <f>E739</f>
        <v>49.56</v>
      </c>
    </row>
    <row r="740" spans="1:10" ht="12.75" customHeight="1" thickBot="1" x14ac:dyDescent="0.25">
      <c r="B740" s="166" t="s">
        <v>13</v>
      </c>
      <c r="C740" s="167"/>
      <c r="D740" s="167"/>
      <c r="E740" s="167"/>
      <c r="F740" s="167"/>
      <c r="G740" s="168"/>
      <c r="H740" s="24">
        <f>SUM(H739)</f>
        <v>49.56</v>
      </c>
    </row>
    <row r="741" spans="1:10" ht="12.75" customHeight="1" x14ac:dyDescent="0.2"/>
    <row r="742" spans="1:10" ht="12.75" customHeight="1" x14ac:dyDescent="0.2">
      <c r="A742" s="11" t="s">
        <v>357</v>
      </c>
      <c r="B742" s="12" t="s">
        <v>358</v>
      </c>
    </row>
    <row r="743" spans="1:10" ht="12.75" customHeight="1" thickBot="1" x14ac:dyDescent="0.25"/>
    <row r="744" spans="1:10" ht="12.75" customHeight="1" x14ac:dyDescent="0.2">
      <c r="B744" s="16" t="s">
        <v>5</v>
      </c>
      <c r="C744" s="17" t="s">
        <v>179</v>
      </c>
      <c r="D744" s="17" t="s">
        <v>350</v>
      </c>
      <c r="E744" s="18" t="s">
        <v>7</v>
      </c>
      <c r="F744" s="18" t="s">
        <v>181</v>
      </c>
      <c r="G744" s="18" t="s">
        <v>10</v>
      </c>
      <c r="H744" s="19" t="s">
        <v>191</v>
      </c>
      <c r="J744" s="109"/>
    </row>
    <row r="745" spans="1:10" ht="12.75" customHeight="1" x14ac:dyDescent="0.2">
      <c r="B745" s="55" t="s">
        <v>356</v>
      </c>
      <c r="C745" s="21">
        <v>4</v>
      </c>
      <c r="D745" s="25"/>
      <c r="E745" s="25">
        <v>6.4</v>
      </c>
      <c r="F745" s="25">
        <v>1</v>
      </c>
      <c r="G745" s="56"/>
      <c r="H745" s="53">
        <f>C745*E745*F745</f>
        <v>25.6</v>
      </c>
    </row>
    <row r="746" spans="1:10" ht="12.75" customHeight="1" thickBot="1" x14ac:dyDescent="0.25">
      <c r="B746" s="166" t="s">
        <v>13</v>
      </c>
      <c r="C746" s="167"/>
      <c r="D746" s="167"/>
      <c r="E746" s="167"/>
      <c r="F746" s="167"/>
      <c r="G746" s="168"/>
      <c r="H746" s="24">
        <f>SUM(H745)</f>
        <v>25.6</v>
      </c>
    </row>
    <row r="747" spans="1:10" ht="12.75" customHeight="1" x14ac:dyDescent="0.2"/>
    <row r="748" spans="1:10" ht="12.75" customHeight="1" x14ac:dyDescent="0.2">
      <c r="A748" s="11" t="s">
        <v>359</v>
      </c>
      <c r="B748" s="12" t="s">
        <v>360</v>
      </c>
    </row>
    <row r="749" spans="1:10" ht="12.75" customHeight="1" thickBot="1" x14ac:dyDescent="0.25"/>
    <row r="750" spans="1:10" ht="12.75" customHeight="1" x14ac:dyDescent="0.2">
      <c r="B750" s="16" t="s">
        <v>5</v>
      </c>
      <c r="C750" s="17" t="s">
        <v>179</v>
      </c>
      <c r="D750" s="17" t="s">
        <v>350</v>
      </c>
      <c r="E750" s="18" t="s">
        <v>7</v>
      </c>
      <c r="F750" s="18" t="s">
        <v>181</v>
      </c>
      <c r="G750" s="18" t="s">
        <v>10</v>
      </c>
      <c r="H750" s="19" t="s">
        <v>191</v>
      </c>
      <c r="J750" s="109"/>
    </row>
    <row r="751" spans="1:10" ht="12.75" customHeight="1" x14ac:dyDescent="0.2">
      <c r="B751" s="55" t="s">
        <v>184</v>
      </c>
      <c r="C751" s="21"/>
      <c r="D751" s="25"/>
      <c r="E751" s="25">
        <v>2.4500000000000002</v>
      </c>
      <c r="F751" s="25">
        <v>5.15</v>
      </c>
      <c r="G751" s="56"/>
      <c r="H751" s="53">
        <f t="shared" ref="H751:H753" si="68">E751*F751</f>
        <v>12.617500000000001</v>
      </c>
    </row>
    <row r="752" spans="1:10" ht="12.75" customHeight="1" x14ac:dyDescent="0.2">
      <c r="B752" s="55" t="s">
        <v>203</v>
      </c>
      <c r="C752" s="21"/>
      <c r="D752" s="25"/>
      <c r="E752" s="25">
        <v>2.6</v>
      </c>
      <c r="F752" s="25">
        <v>3.61</v>
      </c>
      <c r="G752" s="56"/>
      <c r="H752" s="53">
        <f t="shared" si="68"/>
        <v>9.3859999999999992</v>
      </c>
    </row>
    <row r="753" spans="1:10" ht="12.75" customHeight="1" x14ac:dyDescent="0.2">
      <c r="B753" s="55" t="s">
        <v>146</v>
      </c>
      <c r="C753" s="21"/>
      <c r="D753" s="25"/>
      <c r="E753" s="25">
        <v>7.95</v>
      </c>
      <c r="F753" s="25">
        <v>5.75</v>
      </c>
      <c r="G753" s="56"/>
      <c r="H753" s="53">
        <f t="shared" si="68"/>
        <v>45.712499999999999</v>
      </c>
    </row>
    <row r="754" spans="1:10" ht="12.75" customHeight="1" thickBot="1" x14ac:dyDescent="0.25">
      <c r="B754" s="166" t="s">
        <v>13</v>
      </c>
      <c r="C754" s="167"/>
      <c r="D754" s="167"/>
      <c r="E754" s="167"/>
      <c r="F754" s="167"/>
      <c r="G754" s="168"/>
      <c r="H754" s="24">
        <f>SUM(H751:H753)</f>
        <v>67.716000000000008</v>
      </c>
    </row>
    <row r="755" spans="1:10" ht="12.75" customHeight="1" x14ac:dyDescent="0.2"/>
    <row r="756" spans="1:10" ht="12.75" customHeight="1" x14ac:dyDescent="0.2">
      <c r="A756" s="11" t="s">
        <v>361</v>
      </c>
      <c r="B756" s="12" t="s">
        <v>362</v>
      </c>
    </row>
    <row r="757" spans="1:10" ht="12.75" customHeight="1" thickBot="1" x14ac:dyDescent="0.25"/>
    <row r="758" spans="1:10" ht="12.75" customHeight="1" x14ac:dyDescent="0.2">
      <c r="B758" s="16" t="s">
        <v>5</v>
      </c>
      <c r="C758" s="17" t="s">
        <v>179</v>
      </c>
      <c r="D758" s="17" t="s">
        <v>350</v>
      </c>
      <c r="E758" s="18" t="s">
        <v>7</v>
      </c>
      <c r="F758" s="18" t="s">
        <v>181</v>
      </c>
      <c r="G758" s="18" t="s">
        <v>10</v>
      </c>
      <c r="H758" s="19" t="s">
        <v>191</v>
      </c>
      <c r="J758" s="109"/>
    </row>
    <row r="759" spans="1:10" ht="12.75" customHeight="1" x14ac:dyDescent="0.2">
      <c r="B759" s="55" t="s">
        <v>363</v>
      </c>
      <c r="C759" s="21"/>
      <c r="D759" s="25">
        <v>1266.3599999999999</v>
      </c>
      <c r="E759" s="25"/>
      <c r="F759" s="25"/>
      <c r="G759" s="56"/>
      <c r="H759" s="53">
        <f t="shared" ref="H759" si="69">D759</f>
        <v>1266.3599999999999</v>
      </c>
    </row>
    <row r="760" spans="1:10" ht="12.75" customHeight="1" x14ac:dyDescent="0.2">
      <c r="B760" s="55" t="s">
        <v>780</v>
      </c>
      <c r="C760" s="21">
        <v>0.3</v>
      </c>
      <c r="D760" s="25">
        <v>262.27999999999997</v>
      </c>
      <c r="E760" s="25"/>
      <c r="F760" s="25"/>
      <c r="G760" s="56"/>
      <c r="H760" s="53">
        <f>C760*D760</f>
        <v>78.683999999999983</v>
      </c>
    </row>
    <row r="761" spans="1:10" ht="12.75" customHeight="1" thickBot="1" x14ac:dyDescent="0.25">
      <c r="B761" s="166" t="s">
        <v>13</v>
      </c>
      <c r="C761" s="167"/>
      <c r="D761" s="167"/>
      <c r="E761" s="167"/>
      <c r="F761" s="167"/>
      <c r="G761" s="168"/>
      <c r="H761" s="24">
        <f>SUM(H759:H760)</f>
        <v>1345.0439999999999</v>
      </c>
    </row>
    <row r="762" spans="1:10" ht="17.25" customHeight="1" x14ac:dyDescent="0.2"/>
    <row r="763" spans="1:10" ht="12.75" customHeight="1" x14ac:dyDescent="0.2">
      <c r="A763" s="11" t="s">
        <v>364</v>
      </c>
      <c r="B763" s="12" t="s">
        <v>365</v>
      </c>
    </row>
    <row r="764" spans="1:10" ht="12.75" customHeight="1" thickBot="1" x14ac:dyDescent="0.25"/>
    <row r="765" spans="1:10" ht="12.75" customHeight="1" x14ac:dyDescent="0.2">
      <c r="B765" s="16" t="s">
        <v>5</v>
      </c>
      <c r="C765" s="17" t="s">
        <v>179</v>
      </c>
      <c r="D765" s="17" t="s">
        <v>366</v>
      </c>
      <c r="E765" s="18" t="s">
        <v>7</v>
      </c>
      <c r="F765" s="18" t="s">
        <v>181</v>
      </c>
      <c r="G765" s="18" t="s">
        <v>10</v>
      </c>
      <c r="H765" s="17" t="s">
        <v>366</v>
      </c>
      <c r="J765" s="109"/>
    </row>
    <row r="766" spans="1:10" ht="12.75" customHeight="1" x14ac:dyDescent="0.2">
      <c r="B766" s="55" t="s">
        <v>367</v>
      </c>
      <c r="C766" s="21"/>
      <c r="D766" s="25">
        <v>2847.6431999999995</v>
      </c>
      <c r="E766" s="25"/>
      <c r="F766" s="25"/>
      <c r="G766" s="56"/>
      <c r="H766" s="53">
        <f>D766</f>
        <v>2847.6431999999995</v>
      </c>
    </row>
    <row r="767" spans="1:10" ht="12.75" customHeight="1" thickBot="1" x14ac:dyDescent="0.25">
      <c r="B767" s="166" t="s">
        <v>368</v>
      </c>
      <c r="C767" s="167"/>
      <c r="D767" s="167"/>
      <c r="E767" s="167"/>
      <c r="F767" s="167"/>
      <c r="G767" s="168"/>
      <c r="H767" s="24">
        <f>SUM(H766)</f>
        <v>2847.6431999999995</v>
      </c>
    </row>
    <row r="768" spans="1:10" ht="12.75" customHeight="1" x14ac:dyDescent="0.2"/>
    <row r="769" spans="1:10" ht="12.75" customHeight="1" x14ac:dyDescent="0.2">
      <c r="A769" s="11" t="s">
        <v>369</v>
      </c>
      <c r="B769" s="12" t="s">
        <v>370</v>
      </c>
    </row>
    <row r="770" spans="1:10" ht="12.75" customHeight="1" thickBot="1" x14ac:dyDescent="0.25"/>
    <row r="771" spans="1:10" ht="12.75" customHeight="1" x14ac:dyDescent="0.2">
      <c r="B771" s="16" t="s">
        <v>5</v>
      </c>
      <c r="C771" s="17" t="s">
        <v>179</v>
      </c>
      <c r="D771" s="17" t="s">
        <v>371</v>
      </c>
      <c r="E771" s="18" t="s">
        <v>7</v>
      </c>
      <c r="F771" s="18" t="s">
        <v>181</v>
      </c>
      <c r="G771" s="18" t="s">
        <v>10</v>
      </c>
      <c r="H771" s="17" t="s">
        <v>372</v>
      </c>
      <c r="J771" s="109"/>
    </row>
    <row r="772" spans="1:10" ht="12.75" customHeight="1" x14ac:dyDescent="0.2">
      <c r="B772" s="55" t="s">
        <v>373</v>
      </c>
      <c r="C772" s="21"/>
      <c r="D772" s="25">
        <v>35.51</v>
      </c>
      <c r="E772" s="25"/>
      <c r="F772" s="25"/>
      <c r="G772" s="56"/>
      <c r="H772" s="53">
        <f>D772</f>
        <v>35.51</v>
      </c>
    </row>
    <row r="773" spans="1:10" ht="12.75" customHeight="1" thickBot="1" x14ac:dyDescent="0.25">
      <c r="B773" s="166" t="s">
        <v>374</v>
      </c>
      <c r="C773" s="167"/>
      <c r="D773" s="167"/>
      <c r="E773" s="167"/>
      <c r="F773" s="167"/>
      <c r="G773" s="168"/>
      <c r="H773" s="24">
        <f>SUM(H772)</f>
        <v>35.51</v>
      </c>
    </row>
    <row r="774" spans="1:10" ht="12.75" customHeight="1" x14ac:dyDescent="0.2"/>
    <row r="775" spans="1:10" ht="12.75" customHeight="1" x14ac:dyDescent="0.2">
      <c r="A775" s="11" t="s">
        <v>375</v>
      </c>
      <c r="B775" s="12" t="s">
        <v>376</v>
      </c>
    </row>
    <row r="776" spans="1:10" ht="12.75" customHeight="1" thickBot="1" x14ac:dyDescent="0.25"/>
    <row r="777" spans="1:10" ht="12.75" customHeight="1" x14ac:dyDescent="0.2">
      <c r="B777" s="16" t="s">
        <v>5</v>
      </c>
      <c r="C777" s="17" t="s">
        <v>179</v>
      </c>
      <c r="D777" s="17" t="s">
        <v>371</v>
      </c>
      <c r="E777" s="18" t="s">
        <v>7</v>
      </c>
      <c r="F777" s="18" t="s">
        <v>181</v>
      </c>
      <c r="G777" s="18" t="s">
        <v>10</v>
      </c>
      <c r="H777" s="17" t="s">
        <v>372</v>
      </c>
      <c r="J777" s="109"/>
    </row>
    <row r="778" spans="1:10" ht="12.75" customHeight="1" x14ac:dyDescent="0.2">
      <c r="B778" s="55" t="s">
        <v>373</v>
      </c>
      <c r="C778" s="21"/>
      <c r="D778" s="25">
        <v>38.51</v>
      </c>
      <c r="E778" s="25"/>
      <c r="F778" s="25"/>
      <c r="G778" s="56"/>
      <c r="H778" s="53">
        <f>D778</f>
        <v>38.51</v>
      </c>
    </row>
    <row r="779" spans="1:10" ht="12.75" customHeight="1" thickBot="1" x14ac:dyDescent="0.25">
      <c r="B779" s="166" t="s">
        <v>374</v>
      </c>
      <c r="C779" s="167"/>
      <c r="D779" s="167"/>
      <c r="E779" s="167"/>
      <c r="F779" s="167"/>
      <c r="G779" s="168"/>
      <c r="H779" s="24">
        <f>SUM(H778)</f>
        <v>38.51</v>
      </c>
    </row>
    <row r="780" spans="1:10" ht="12.75" customHeight="1" x14ac:dyDescent="0.2"/>
    <row r="781" spans="1:10" ht="12.75" customHeight="1" x14ac:dyDescent="0.2">
      <c r="A781" s="11" t="s">
        <v>377</v>
      </c>
      <c r="B781" s="12" t="s">
        <v>378</v>
      </c>
    </row>
    <row r="782" spans="1:10" ht="12.75" customHeight="1" thickBot="1" x14ac:dyDescent="0.25"/>
    <row r="783" spans="1:10" ht="12.75" customHeight="1" x14ac:dyDescent="0.2">
      <c r="B783" s="16" t="s">
        <v>5</v>
      </c>
      <c r="C783" s="17" t="s">
        <v>179</v>
      </c>
      <c r="D783" s="17" t="s">
        <v>371</v>
      </c>
      <c r="E783" s="18" t="s">
        <v>7</v>
      </c>
      <c r="F783" s="18" t="s">
        <v>181</v>
      </c>
      <c r="G783" s="18" t="s">
        <v>10</v>
      </c>
      <c r="H783" s="17" t="s">
        <v>372</v>
      </c>
      <c r="J783" s="109"/>
    </row>
    <row r="784" spans="1:10" ht="12.75" customHeight="1" x14ac:dyDescent="0.2">
      <c r="B784" s="55" t="s">
        <v>379</v>
      </c>
      <c r="C784" s="21"/>
      <c r="D784" s="25">
        <f>128.99</f>
        <v>128.99</v>
      </c>
      <c r="E784" s="25"/>
      <c r="F784" s="25"/>
      <c r="G784" s="56"/>
      <c r="H784" s="53">
        <f>D784</f>
        <v>128.99</v>
      </c>
    </row>
    <row r="785" spans="1:10" ht="12.75" customHeight="1" thickBot="1" x14ac:dyDescent="0.25">
      <c r="B785" s="166" t="s">
        <v>374</v>
      </c>
      <c r="C785" s="167"/>
      <c r="D785" s="167"/>
      <c r="E785" s="167"/>
      <c r="F785" s="167"/>
      <c r="G785" s="168"/>
      <c r="H785" s="24">
        <f>SUM(H784)</f>
        <v>128.99</v>
      </c>
    </row>
    <row r="786" spans="1:10" ht="12.75" customHeight="1" x14ac:dyDescent="0.2"/>
    <row r="787" spans="1:10" ht="12.75" customHeight="1" x14ac:dyDescent="0.2">
      <c r="A787" s="11" t="s">
        <v>380</v>
      </c>
      <c r="B787" s="12" t="s">
        <v>381</v>
      </c>
    </row>
    <row r="788" spans="1:10" ht="12.75" customHeight="1" thickBot="1" x14ac:dyDescent="0.25"/>
    <row r="789" spans="1:10" ht="12.75" customHeight="1" x14ac:dyDescent="0.2">
      <c r="B789" s="16" t="s">
        <v>5</v>
      </c>
      <c r="C789" s="17" t="s">
        <v>179</v>
      </c>
      <c r="D789" s="17" t="s">
        <v>371</v>
      </c>
      <c r="E789" s="18" t="s">
        <v>7</v>
      </c>
      <c r="F789" s="18" t="s">
        <v>181</v>
      </c>
      <c r="G789" s="18" t="s">
        <v>10</v>
      </c>
      <c r="H789" s="17" t="s">
        <v>372</v>
      </c>
      <c r="J789" s="109"/>
    </row>
    <row r="790" spans="1:10" ht="12.75" customHeight="1" x14ac:dyDescent="0.2">
      <c r="B790" s="55" t="s">
        <v>382</v>
      </c>
      <c r="C790" s="21"/>
      <c r="D790" s="25">
        <v>12.9</v>
      </c>
      <c r="E790" s="25"/>
      <c r="F790" s="25"/>
      <c r="G790" s="56"/>
      <c r="H790" s="53">
        <f>D790</f>
        <v>12.9</v>
      </c>
    </row>
    <row r="791" spans="1:10" ht="12.75" customHeight="1" thickBot="1" x14ac:dyDescent="0.25">
      <c r="B791" s="166" t="s">
        <v>374</v>
      </c>
      <c r="C791" s="167"/>
      <c r="D791" s="167"/>
      <c r="E791" s="167"/>
      <c r="F791" s="167"/>
      <c r="G791" s="168"/>
      <c r="H791" s="24">
        <f>SUM(H790)</f>
        <v>12.9</v>
      </c>
    </row>
    <row r="792" spans="1:10" ht="12.75" customHeight="1" x14ac:dyDescent="0.2"/>
    <row r="793" spans="1:10" ht="12.75" customHeight="1" x14ac:dyDescent="0.2">
      <c r="A793" s="11" t="s">
        <v>383</v>
      </c>
      <c r="B793" s="12" t="s">
        <v>384</v>
      </c>
    </row>
    <row r="794" spans="1:10" ht="12.75" customHeight="1" thickBot="1" x14ac:dyDescent="0.25"/>
    <row r="795" spans="1:10" ht="12.75" customHeight="1" x14ac:dyDescent="0.2">
      <c r="B795" s="16" t="s">
        <v>5</v>
      </c>
      <c r="C795" s="17" t="s">
        <v>179</v>
      </c>
      <c r="D795" s="17" t="s">
        <v>366</v>
      </c>
      <c r="E795" s="18" t="s">
        <v>7</v>
      </c>
      <c r="F795" s="18" t="s">
        <v>181</v>
      </c>
      <c r="G795" s="18" t="s">
        <v>10</v>
      </c>
      <c r="H795" s="18" t="s">
        <v>7</v>
      </c>
      <c r="J795" s="109"/>
    </row>
    <row r="796" spans="1:10" ht="12.75" customHeight="1" x14ac:dyDescent="0.2">
      <c r="B796" s="55" t="s">
        <v>765</v>
      </c>
      <c r="C796" s="21"/>
      <c r="D796" s="25"/>
      <c r="E796" s="25">
        <v>50.75</v>
      </c>
      <c r="F796" s="25"/>
      <c r="G796" s="56"/>
      <c r="H796" s="53">
        <f>E796</f>
        <v>50.75</v>
      </c>
    </row>
    <row r="797" spans="1:10" ht="12.75" customHeight="1" x14ac:dyDescent="0.2">
      <c r="B797" s="55"/>
      <c r="C797" s="21"/>
      <c r="D797" s="25"/>
      <c r="E797" s="25"/>
      <c r="F797" s="25"/>
      <c r="G797" s="56"/>
      <c r="H797" s="53">
        <f t="shared" ref="H797:H798" si="70">E797*F797</f>
        <v>0</v>
      </c>
    </row>
    <row r="798" spans="1:10" ht="12.75" customHeight="1" x14ac:dyDescent="0.2">
      <c r="B798" s="55"/>
      <c r="C798" s="21"/>
      <c r="D798" s="25"/>
      <c r="E798" s="25"/>
      <c r="F798" s="25"/>
      <c r="G798" s="56"/>
      <c r="H798" s="53">
        <f t="shared" si="70"/>
        <v>0</v>
      </c>
    </row>
    <row r="799" spans="1:10" ht="12.75" customHeight="1" thickBot="1" x14ac:dyDescent="0.25">
      <c r="B799" s="166" t="s">
        <v>385</v>
      </c>
      <c r="C799" s="167"/>
      <c r="D799" s="167"/>
      <c r="E799" s="167"/>
      <c r="F799" s="167"/>
      <c r="G799" s="168"/>
      <c r="H799" s="24">
        <f>SUM(H796:H798)</f>
        <v>50.75</v>
      </c>
    </row>
    <row r="800" spans="1:10" ht="12.75" customHeight="1" x14ac:dyDescent="0.2"/>
    <row r="801" spans="1:11" ht="12.75" customHeight="1" x14ac:dyDescent="0.2">
      <c r="A801" s="7">
        <v>8</v>
      </c>
      <c r="B801" s="194" t="s">
        <v>386</v>
      </c>
      <c r="C801" s="194"/>
      <c r="D801" s="194"/>
      <c r="E801" s="194"/>
      <c r="F801" s="194"/>
      <c r="G801" s="194"/>
      <c r="H801" s="194"/>
    </row>
    <row r="802" spans="1:11" ht="12.75" customHeight="1" x14ac:dyDescent="0.2"/>
    <row r="803" spans="1:11" ht="12.75" customHeight="1" x14ac:dyDescent="0.2">
      <c r="A803" s="11" t="s">
        <v>387</v>
      </c>
      <c r="B803" s="12" t="s">
        <v>766</v>
      </c>
    </row>
    <row r="804" spans="1:11" ht="12.75" customHeight="1" thickBot="1" x14ac:dyDescent="0.25"/>
    <row r="805" spans="1:11" ht="12.75" customHeight="1" x14ac:dyDescent="0.2">
      <c r="B805" s="16" t="s">
        <v>5</v>
      </c>
      <c r="C805" s="17" t="s">
        <v>179</v>
      </c>
      <c r="D805" s="17" t="s">
        <v>350</v>
      </c>
      <c r="E805" s="18" t="s">
        <v>76</v>
      </c>
      <c r="F805" s="18" t="s">
        <v>181</v>
      </c>
      <c r="G805" s="18" t="s">
        <v>10</v>
      </c>
      <c r="H805" s="19" t="s">
        <v>191</v>
      </c>
      <c r="J805" s="109"/>
    </row>
    <row r="806" spans="1:11" ht="12.75" customHeight="1" x14ac:dyDescent="0.2">
      <c r="B806" s="55" t="s">
        <v>768</v>
      </c>
      <c r="C806" s="21">
        <v>2</v>
      </c>
      <c r="D806" s="51">
        <v>0.25</v>
      </c>
      <c r="E806" s="26"/>
      <c r="F806" s="26"/>
      <c r="G806" s="26"/>
      <c r="H806" s="53">
        <f>D806*C806</f>
        <v>0.5</v>
      </c>
    </row>
    <row r="807" spans="1:11" ht="12.75" customHeight="1" thickBot="1" x14ac:dyDescent="0.25">
      <c r="B807" s="166" t="s">
        <v>13</v>
      </c>
      <c r="C807" s="167"/>
      <c r="D807" s="167"/>
      <c r="E807" s="167"/>
      <c r="F807" s="167"/>
      <c r="G807" s="168"/>
      <c r="H807" s="24">
        <f>SUM(H806)</f>
        <v>0.5</v>
      </c>
    </row>
    <row r="808" spans="1:11" ht="12.75" customHeight="1" x14ac:dyDescent="0.2"/>
    <row r="809" spans="1:11" ht="12.75" customHeight="1" x14ac:dyDescent="0.2">
      <c r="A809" s="11" t="s">
        <v>389</v>
      </c>
      <c r="B809" s="12" t="s">
        <v>767</v>
      </c>
      <c r="C809" s="133"/>
      <c r="D809" s="133"/>
      <c r="E809" s="133"/>
      <c r="F809" s="133"/>
      <c r="G809" s="133"/>
      <c r="H809" s="133"/>
      <c r="I809" s="133"/>
      <c r="J809" s="133"/>
      <c r="K809" s="133"/>
    </row>
    <row r="810" spans="1:11" ht="12.75" customHeight="1" thickBot="1" x14ac:dyDescent="0.25">
      <c r="A810" s="133"/>
      <c r="B810" s="133"/>
      <c r="C810" s="133"/>
      <c r="D810" s="133"/>
      <c r="E810" s="133"/>
      <c r="F810" s="133"/>
      <c r="G810" s="133"/>
      <c r="H810" s="133"/>
      <c r="I810" s="133"/>
      <c r="J810" s="133"/>
      <c r="K810" s="133"/>
    </row>
    <row r="811" spans="1:11" ht="12.75" customHeight="1" x14ac:dyDescent="0.2">
      <c r="A811" s="133"/>
      <c r="B811" s="16" t="s">
        <v>5</v>
      </c>
      <c r="C811" s="17" t="s">
        <v>179</v>
      </c>
      <c r="D811" s="17" t="s">
        <v>7</v>
      </c>
      <c r="E811" s="18" t="s">
        <v>76</v>
      </c>
      <c r="F811" s="18" t="s">
        <v>181</v>
      </c>
      <c r="G811" s="18" t="s">
        <v>10</v>
      </c>
      <c r="H811" s="17" t="s">
        <v>7</v>
      </c>
      <c r="I811" s="133"/>
      <c r="J811" s="109"/>
      <c r="K811" s="133"/>
    </row>
    <row r="812" spans="1:11" ht="12.75" customHeight="1" x14ac:dyDescent="0.2">
      <c r="A812" s="133"/>
      <c r="B812" s="55" t="s">
        <v>388</v>
      </c>
      <c r="C812" s="21">
        <v>2</v>
      </c>
      <c r="D812" s="51">
        <v>2</v>
      </c>
      <c r="E812" s="26"/>
      <c r="F812" s="26"/>
      <c r="G812" s="26"/>
      <c r="H812" s="53">
        <f>D812*C812</f>
        <v>4</v>
      </c>
      <c r="I812" s="133"/>
      <c r="J812" s="133"/>
      <c r="K812" s="133"/>
    </row>
    <row r="813" spans="1:11" ht="12.75" customHeight="1" thickBot="1" x14ac:dyDescent="0.25">
      <c r="A813" s="133"/>
      <c r="B813" s="166" t="s">
        <v>154</v>
      </c>
      <c r="C813" s="167"/>
      <c r="D813" s="167"/>
      <c r="E813" s="167"/>
      <c r="F813" s="167"/>
      <c r="G813" s="168"/>
      <c r="H813" s="24">
        <f>SUM(H812)</f>
        <v>4</v>
      </c>
      <c r="I813" s="133"/>
      <c r="J813" s="133"/>
      <c r="K813" s="133"/>
    </row>
    <row r="814" spans="1:11" ht="12.75" customHeight="1" x14ac:dyDescent="0.2">
      <c r="A814" s="133"/>
      <c r="B814" s="133"/>
      <c r="C814" s="133"/>
      <c r="D814" s="133"/>
      <c r="E814" s="133"/>
      <c r="F814" s="133"/>
      <c r="G814" s="133"/>
      <c r="H814" s="133"/>
      <c r="I814" s="133"/>
      <c r="J814" s="133"/>
      <c r="K814" s="133"/>
    </row>
    <row r="815" spans="1:11" ht="12.75" customHeight="1" x14ac:dyDescent="0.2">
      <c r="A815" s="11" t="s">
        <v>392</v>
      </c>
      <c r="B815" s="12" t="s">
        <v>390</v>
      </c>
    </row>
    <row r="816" spans="1:11" ht="12.75" customHeight="1" thickBot="1" x14ac:dyDescent="0.25"/>
    <row r="817" spans="1:8" ht="12.75" customHeight="1" x14ac:dyDescent="0.2">
      <c r="B817" s="16" t="s">
        <v>5</v>
      </c>
      <c r="C817" s="17" t="s">
        <v>179</v>
      </c>
      <c r="D817" s="17" t="s">
        <v>350</v>
      </c>
      <c r="E817" s="18" t="s">
        <v>76</v>
      </c>
      <c r="F817" s="18" t="s">
        <v>181</v>
      </c>
      <c r="G817" s="18" t="s">
        <v>10</v>
      </c>
      <c r="H817" s="19" t="s">
        <v>191</v>
      </c>
    </row>
    <row r="818" spans="1:8" ht="12.75" customHeight="1" x14ac:dyDescent="0.2">
      <c r="B818" s="55" t="s">
        <v>391</v>
      </c>
      <c r="C818" s="21">
        <v>6</v>
      </c>
      <c r="D818" s="85">
        <v>1.42</v>
      </c>
      <c r="E818" s="84"/>
      <c r="F818" s="84"/>
      <c r="G818" s="84"/>
      <c r="H818" s="53">
        <f>C818*D818</f>
        <v>8.52</v>
      </c>
    </row>
    <row r="819" spans="1:8" ht="12.75" customHeight="1" thickBot="1" x14ac:dyDescent="0.25">
      <c r="B819" s="166" t="s">
        <v>13</v>
      </c>
      <c r="C819" s="167"/>
      <c r="D819" s="167"/>
      <c r="E819" s="167"/>
      <c r="F819" s="167"/>
      <c r="G819" s="168"/>
      <c r="H819" s="24">
        <f>SUM(H818)</f>
        <v>8.52</v>
      </c>
    </row>
    <row r="820" spans="1:8" ht="12.75" customHeight="1" x14ac:dyDescent="0.2"/>
    <row r="821" spans="1:8" ht="12.75" customHeight="1" x14ac:dyDescent="0.2">
      <c r="A821" s="11" t="s">
        <v>397</v>
      </c>
      <c r="B821" s="12" t="s">
        <v>393</v>
      </c>
      <c r="C821" s="13"/>
      <c r="D821" s="13"/>
      <c r="E821" s="5"/>
      <c r="F821" s="5"/>
      <c r="G821" s="5"/>
    </row>
    <row r="822" spans="1:8" ht="12.75" customHeight="1" thickBot="1" x14ac:dyDescent="0.25">
      <c r="A822" s="15"/>
      <c r="B822" s="13"/>
      <c r="C822" s="13"/>
      <c r="D822" s="13"/>
      <c r="E822" s="5"/>
      <c r="F822" s="5"/>
      <c r="G822" s="5"/>
    </row>
    <row r="823" spans="1:8" ht="12.75" customHeight="1" x14ac:dyDescent="0.2">
      <c r="A823" s="5"/>
      <c r="B823" s="16" t="s">
        <v>5</v>
      </c>
      <c r="C823" s="17" t="s">
        <v>6</v>
      </c>
      <c r="D823" s="18" t="s">
        <v>77</v>
      </c>
      <c r="E823" s="18" t="s">
        <v>9</v>
      </c>
      <c r="F823" s="18" t="s">
        <v>10</v>
      </c>
      <c r="G823" s="19" t="s">
        <v>6</v>
      </c>
    </row>
    <row r="824" spans="1:8" ht="12.75" customHeight="1" x14ac:dyDescent="0.2">
      <c r="A824" s="5"/>
      <c r="B824" s="20" t="s">
        <v>394</v>
      </c>
      <c r="C824" s="21">
        <v>1</v>
      </c>
      <c r="D824" s="82"/>
      <c r="E824" s="84"/>
      <c r="F824" s="84"/>
      <c r="G824" s="53">
        <f t="shared" ref="G824:G825" si="71">C824</f>
        <v>1</v>
      </c>
    </row>
    <row r="825" spans="1:8" ht="12.75" customHeight="1" x14ac:dyDescent="0.2">
      <c r="A825" s="5"/>
      <c r="B825" s="20" t="s">
        <v>395</v>
      </c>
      <c r="C825" s="21">
        <v>1</v>
      </c>
      <c r="D825" s="82"/>
      <c r="E825" s="84"/>
      <c r="F825" s="84"/>
      <c r="G825" s="53">
        <f t="shared" si="71"/>
        <v>1</v>
      </c>
    </row>
    <row r="826" spans="1:8" ht="12.75" customHeight="1" thickBot="1" x14ac:dyDescent="0.25">
      <c r="A826" s="5"/>
      <c r="B826" s="166" t="s">
        <v>396</v>
      </c>
      <c r="C826" s="167"/>
      <c r="D826" s="167"/>
      <c r="E826" s="167"/>
      <c r="F826" s="168"/>
      <c r="G826" s="24">
        <f>SUM(G824:G825)</f>
        <v>2</v>
      </c>
    </row>
    <row r="827" spans="1:8" ht="12.75" customHeight="1" x14ac:dyDescent="0.2"/>
    <row r="828" spans="1:8" ht="12.75" customHeight="1" x14ac:dyDescent="0.2">
      <c r="A828" s="11" t="s">
        <v>401</v>
      </c>
      <c r="B828" s="12" t="s">
        <v>398</v>
      </c>
      <c r="C828" s="13"/>
      <c r="D828" s="13"/>
      <c r="E828" s="5"/>
      <c r="F828" s="5"/>
      <c r="G828" s="5"/>
    </row>
    <row r="829" spans="1:8" ht="12.75" customHeight="1" thickBot="1" x14ac:dyDescent="0.25">
      <c r="A829" s="15"/>
      <c r="B829" s="13"/>
      <c r="C829" s="13"/>
      <c r="D829" s="13"/>
      <c r="E829" s="5"/>
      <c r="F829" s="5"/>
      <c r="G829" s="5"/>
    </row>
    <row r="830" spans="1:8" ht="12.75" customHeight="1" x14ac:dyDescent="0.2">
      <c r="A830" s="5"/>
      <c r="B830" s="16" t="s">
        <v>5</v>
      </c>
      <c r="C830" s="17" t="s">
        <v>6</v>
      </c>
      <c r="D830" s="18" t="s">
        <v>77</v>
      </c>
      <c r="E830" s="18" t="s">
        <v>9</v>
      </c>
      <c r="F830" s="18" t="s">
        <v>10</v>
      </c>
      <c r="G830" s="19" t="s">
        <v>6</v>
      </c>
    </row>
    <row r="831" spans="1:8" ht="12.75" customHeight="1" x14ac:dyDescent="0.2">
      <c r="A831" s="5"/>
      <c r="B831" s="55" t="s">
        <v>399</v>
      </c>
      <c r="C831" s="21">
        <v>1</v>
      </c>
      <c r="D831" s="82"/>
      <c r="E831" s="84"/>
      <c r="F831" s="84"/>
      <c r="G831" s="53">
        <f t="shared" ref="G831:G832" si="72">C831</f>
        <v>1</v>
      </c>
    </row>
    <row r="832" spans="1:8" ht="12.75" customHeight="1" x14ac:dyDescent="0.2">
      <c r="A832" s="5"/>
      <c r="B832" s="55" t="s">
        <v>400</v>
      </c>
      <c r="C832" s="21">
        <v>1</v>
      </c>
      <c r="D832" s="82"/>
      <c r="E832" s="84"/>
      <c r="F832" s="84"/>
      <c r="G832" s="53">
        <f t="shared" si="72"/>
        <v>1</v>
      </c>
    </row>
    <row r="833" spans="1:7" ht="12.75" customHeight="1" thickBot="1" x14ac:dyDescent="0.25">
      <c r="A833" s="5"/>
      <c r="B833" s="166" t="s">
        <v>396</v>
      </c>
      <c r="C833" s="167"/>
      <c r="D833" s="167"/>
      <c r="E833" s="167"/>
      <c r="F833" s="168"/>
      <c r="G833" s="24">
        <f>SUM(G831:G832)</f>
        <v>2</v>
      </c>
    </row>
    <row r="834" spans="1:7" ht="12.75" customHeight="1" x14ac:dyDescent="0.2"/>
    <row r="835" spans="1:7" ht="12.75" customHeight="1" x14ac:dyDescent="0.2">
      <c r="A835" s="11" t="s">
        <v>404</v>
      </c>
      <c r="B835" s="12" t="s">
        <v>402</v>
      </c>
      <c r="C835" s="13"/>
      <c r="D835" s="13"/>
      <c r="E835" s="5"/>
      <c r="F835" s="5"/>
      <c r="G835" s="5"/>
    </row>
    <row r="836" spans="1:7" ht="12.75" customHeight="1" thickBot="1" x14ac:dyDescent="0.25">
      <c r="A836" s="15"/>
      <c r="B836" s="13"/>
      <c r="C836" s="13"/>
      <c r="D836" s="13"/>
      <c r="E836" s="5"/>
      <c r="F836" s="5"/>
      <c r="G836" s="5"/>
    </row>
    <row r="837" spans="1:7" ht="12.75" customHeight="1" x14ac:dyDescent="0.2">
      <c r="A837" s="5"/>
      <c r="B837" s="16" t="s">
        <v>5</v>
      </c>
      <c r="C837" s="17" t="s">
        <v>6</v>
      </c>
      <c r="D837" s="18" t="s">
        <v>77</v>
      </c>
      <c r="E837" s="18" t="s">
        <v>9</v>
      </c>
      <c r="F837" s="18" t="s">
        <v>10</v>
      </c>
      <c r="G837" s="19" t="s">
        <v>6</v>
      </c>
    </row>
    <row r="838" spans="1:7" ht="12.75" customHeight="1" x14ac:dyDescent="0.2">
      <c r="A838" s="5"/>
      <c r="B838" s="20" t="s">
        <v>403</v>
      </c>
      <c r="C838" s="21">
        <v>1</v>
      </c>
      <c r="D838" s="82"/>
      <c r="E838" s="84"/>
      <c r="F838" s="84"/>
      <c r="G838" s="53">
        <f>C838</f>
        <v>1</v>
      </c>
    </row>
    <row r="839" spans="1:7" ht="12.75" customHeight="1" thickBot="1" x14ac:dyDescent="0.25">
      <c r="A839" s="5"/>
      <c r="B839" s="166" t="s">
        <v>396</v>
      </c>
      <c r="C839" s="167"/>
      <c r="D839" s="167"/>
      <c r="E839" s="167"/>
      <c r="F839" s="168"/>
      <c r="G839" s="24">
        <f>SUM(G838)</f>
        <v>1</v>
      </c>
    </row>
    <row r="840" spans="1:7" ht="12.75" customHeight="1" x14ac:dyDescent="0.2"/>
    <row r="841" spans="1:7" ht="12.75" customHeight="1" x14ac:dyDescent="0.2">
      <c r="A841" s="11" t="s">
        <v>411</v>
      </c>
      <c r="B841" s="12" t="s">
        <v>405</v>
      </c>
      <c r="C841" s="13"/>
      <c r="D841" s="13"/>
      <c r="E841" s="5"/>
      <c r="F841" s="5"/>
      <c r="G841" s="5"/>
    </row>
    <row r="842" spans="1:7" ht="12.75" customHeight="1" thickBot="1" x14ac:dyDescent="0.25">
      <c r="A842" s="15"/>
      <c r="B842" s="13"/>
      <c r="C842" s="13"/>
      <c r="D842" s="13"/>
      <c r="E842" s="5"/>
      <c r="F842" s="5"/>
      <c r="G842" s="5"/>
    </row>
    <row r="843" spans="1:7" ht="12.75" customHeight="1" x14ac:dyDescent="0.2">
      <c r="A843" s="5"/>
      <c r="B843" s="16" t="s">
        <v>5</v>
      </c>
      <c r="C843" s="17" t="s">
        <v>6</v>
      </c>
      <c r="D843" s="18" t="s">
        <v>77</v>
      </c>
      <c r="E843" s="18" t="s">
        <v>9</v>
      </c>
      <c r="F843" s="18" t="s">
        <v>10</v>
      </c>
      <c r="G843" s="19" t="s">
        <v>6</v>
      </c>
    </row>
    <row r="844" spans="1:7" ht="12.75" customHeight="1" x14ac:dyDescent="0.2">
      <c r="A844" s="5"/>
      <c r="B844" s="20" t="s">
        <v>406</v>
      </c>
      <c r="C844" s="21">
        <v>1</v>
      </c>
      <c r="D844" s="82"/>
      <c r="E844" s="84"/>
      <c r="F844" s="84"/>
      <c r="G844" s="53">
        <f t="shared" ref="G844:G848" si="73">C844</f>
        <v>1</v>
      </c>
    </row>
    <row r="845" spans="1:7" ht="12.75" customHeight="1" x14ac:dyDescent="0.2">
      <c r="A845" s="5"/>
      <c r="B845" s="20" t="s">
        <v>407</v>
      </c>
      <c r="C845" s="21">
        <v>1</v>
      </c>
      <c r="D845" s="82"/>
      <c r="E845" s="84"/>
      <c r="F845" s="84"/>
      <c r="G845" s="53">
        <f t="shared" si="73"/>
        <v>1</v>
      </c>
    </row>
    <row r="846" spans="1:7" ht="12.75" customHeight="1" x14ac:dyDescent="0.2">
      <c r="A846" s="5"/>
      <c r="B846" s="20" t="s">
        <v>408</v>
      </c>
      <c r="C846" s="21">
        <v>1</v>
      </c>
      <c r="D846" s="82"/>
      <c r="E846" s="84"/>
      <c r="F846" s="84"/>
      <c r="G846" s="53">
        <f t="shared" si="73"/>
        <v>1</v>
      </c>
    </row>
    <row r="847" spans="1:7" ht="12.75" customHeight="1" x14ac:dyDescent="0.2">
      <c r="A847" s="5"/>
      <c r="B847" s="20" t="s">
        <v>409</v>
      </c>
      <c r="C847" s="21">
        <v>1</v>
      </c>
      <c r="D847" s="82"/>
      <c r="E847" s="84"/>
      <c r="F847" s="84"/>
      <c r="G847" s="53">
        <f t="shared" si="73"/>
        <v>1</v>
      </c>
    </row>
    <row r="848" spans="1:7" ht="12.75" customHeight="1" x14ac:dyDescent="0.2">
      <c r="A848" s="5"/>
      <c r="B848" s="20" t="s">
        <v>410</v>
      </c>
      <c r="C848" s="21">
        <v>1</v>
      </c>
      <c r="D848" s="82"/>
      <c r="E848" s="84"/>
      <c r="F848" s="84"/>
      <c r="G848" s="53">
        <f t="shared" si="73"/>
        <v>1</v>
      </c>
    </row>
    <row r="849" spans="1:7" ht="12.75" customHeight="1" thickBot="1" x14ac:dyDescent="0.25">
      <c r="A849" s="5"/>
      <c r="B849" s="166" t="s">
        <v>396</v>
      </c>
      <c r="C849" s="167"/>
      <c r="D849" s="167"/>
      <c r="E849" s="167"/>
      <c r="F849" s="168"/>
      <c r="G849" s="24">
        <f>SUM(G844:G848)</f>
        <v>5</v>
      </c>
    </row>
    <row r="850" spans="1:7" ht="12.75" customHeight="1" x14ac:dyDescent="0.2"/>
    <row r="851" spans="1:7" ht="12.75" customHeight="1" x14ac:dyDescent="0.2">
      <c r="A851" s="11" t="s">
        <v>414</v>
      </c>
      <c r="B851" s="12" t="s">
        <v>412</v>
      </c>
      <c r="C851" s="13"/>
      <c r="D851" s="13"/>
      <c r="E851" s="5"/>
      <c r="F851" s="5"/>
      <c r="G851" s="5"/>
    </row>
    <row r="852" spans="1:7" ht="12.75" customHeight="1" thickBot="1" x14ac:dyDescent="0.25">
      <c r="A852" s="15"/>
      <c r="B852" s="13"/>
      <c r="C852" s="13"/>
      <c r="D852" s="13"/>
      <c r="E852" s="5"/>
      <c r="F852" s="5"/>
      <c r="G852" s="5"/>
    </row>
    <row r="853" spans="1:7" ht="12.75" customHeight="1" x14ac:dyDescent="0.2">
      <c r="A853" s="5"/>
      <c r="B853" s="16" t="s">
        <v>5</v>
      </c>
      <c r="C853" s="17" t="s">
        <v>6</v>
      </c>
      <c r="D853" s="18" t="s">
        <v>77</v>
      </c>
      <c r="E853" s="18" t="s">
        <v>9</v>
      </c>
      <c r="F853" s="18" t="s">
        <v>10</v>
      </c>
      <c r="G853" s="19" t="s">
        <v>6</v>
      </c>
    </row>
    <row r="854" spans="1:7" ht="12.75" customHeight="1" x14ac:dyDescent="0.2">
      <c r="A854" s="5"/>
      <c r="B854" s="20" t="s">
        <v>413</v>
      </c>
      <c r="C854" s="21">
        <v>1</v>
      </c>
      <c r="D854" s="82"/>
      <c r="E854" s="84"/>
      <c r="F854" s="84"/>
      <c r="G854" s="53">
        <f>C854</f>
        <v>1</v>
      </c>
    </row>
    <row r="855" spans="1:7" ht="12.75" customHeight="1" thickBot="1" x14ac:dyDescent="0.25">
      <c r="A855" s="5"/>
      <c r="B855" s="166" t="s">
        <v>396</v>
      </c>
      <c r="C855" s="167"/>
      <c r="D855" s="167"/>
      <c r="E855" s="167"/>
      <c r="F855" s="168"/>
      <c r="G855" s="24">
        <f>SUM(G854)</f>
        <v>1</v>
      </c>
    </row>
    <row r="856" spans="1:7" ht="12.75" customHeight="1" x14ac:dyDescent="0.2"/>
    <row r="857" spans="1:7" ht="12.75" customHeight="1" x14ac:dyDescent="0.2">
      <c r="A857" s="11" t="s">
        <v>417</v>
      </c>
      <c r="B857" s="12" t="s">
        <v>415</v>
      </c>
      <c r="C857" s="13"/>
      <c r="D857" s="13"/>
      <c r="E857" s="5"/>
      <c r="F857" s="5"/>
      <c r="G857" s="5"/>
    </row>
    <row r="858" spans="1:7" ht="12.75" customHeight="1" thickBot="1" x14ac:dyDescent="0.25">
      <c r="A858" s="15"/>
      <c r="B858" s="13"/>
      <c r="C858" s="13"/>
      <c r="D858" s="13"/>
      <c r="E858" s="5"/>
      <c r="F858" s="5"/>
      <c r="G858" s="5"/>
    </row>
    <row r="859" spans="1:7" ht="12.75" customHeight="1" x14ac:dyDescent="0.2">
      <c r="A859" s="5"/>
      <c r="B859" s="16" t="s">
        <v>5</v>
      </c>
      <c r="C859" s="17" t="s">
        <v>6</v>
      </c>
      <c r="D859" s="18" t="s">
        <v>77</v>
      </c>
      <c r="E859" s="18" t="s">
        <v>9</v>
      </c>
      <c r="F859" s="18" t="s">
        <v>10</v>
      </c>
      <c r="G859" s="19" t="s">
        <v>6</v>
      </c>
    </row>
    <row r="860" spans="1:7" ht="12.75" customHeight="1" x14ac:dyDescent="0.2">
      <c r="A860" s="5"/>
      <c r="B860" s="20" t="s">
        <v>416</v>
      </c>
      <c r="C860" s="21">
        <v>1</v>
      </c>
      <c r="D860" s="82"/>
      <c r="E860" s="84"/>
      <c r="F860" s="84"/>
      <c r="G860" s="53">
        <f>C860</f>
        <v>1</v>
      </c>
    </row>
    <row r="861" spans="1:7" ht="12.75" customHeight="1" thickBot="1" x14ac:dyDescent="0.25">
      <c r="A861" s="5"/>
      <c r="B861" s="166" t="s">
        <v>73</v>
      </c>
      <c r="C861" s="167"/>
      <c r="D861" s="167"/>
      <c r="E861" s="167"/>
      <c r="F861" s="168"/>
      <c r="G861" s="24">
        <f>SUM(G860)</f>
        <v>1</v>
      </c>
    </row>
    <row r="862" spans="1:7" ht="12.75" customHeight="1" x14ac:dyDescent="0.2"/>
    <row r="863" spans="1:7" ht="12.75" customHeight="1" x14ac:dyDescent="0.2">
      <c r="A863" s="11" t="s">
        <v>419</v>
      </c>
      <c r="B863" s="12" t="s">
        <v>418</v>
      </c>
      <c r="C863" s="13"/>
      <c r="D863" s="13"/>
      <c r="E863" s="5"/>
      <c r="F863" s="5"/>
      <c r="G863" s="5"/>
    </row>
    <row r="864" spans="1:7" ht="12.75" customHeight="1" thickBot="1" x14ac:dyDescent="0.25">
      <c r="A864" s="15"/>
      <c r="B864" s="13"/>
      <c r="C864" s="13"/>
      <c r="D864" s="13"/>
      <c r="E864" s="5"/>
      <c r="F864" s="5"/>
      <c r="G864" s="5"/>
    </row>
    <row r="865" spans="1:7" ht="12.75" customHeight="1" x14ac:dyDescent="0.2">
      <c r="A865" s="5"/>
      <c r="B865" s="16" t="s">
        <v>5</v>
      </c>
      <c r="C865" s="17" t="s">
        <v>6</v>
      </c>
      <c r="D865" s="18" t="s">
        <v>77</v>
      </c>
      <c r="E865" s="18" t="s">
        <v>9</v>
      </c>
      <c r="F865" s="18" t="s">
        <v>10</v>
      </c>
      <c r="G865" s="19" t="s">
        <v>6</v>
      </c>
    </row>
    <row r="866" spans="1:7" ht="12.75" customHeight="1" x14ac:dyDescent="0.2">
      <c r="A866" s="5"/>
      <c r="B866" s="20" t="s">
        <v>338</v>
      </c>
      <c r="C866" s="21">
        <v>1</v>
      </c>
      <c r="D866" s="82"/>
      <c r="E866" s="84"/>
      <c r="F866" s="84"/>
      <c r="G866" s="53">
        <f>C866</f>
        <v>1</v>
      </c>
    </row>
    <row r="867" spans="1:7" ht="12.75" customHeight="1" thickBot="1" x14ac:dyDescent="0.25">
      <c r="A867" s="5"/>
      <c r="B867" s="166" t="s">
        <v>73</v>
      </c>
      <c r="C867" s="167"/>
      <c r="D867" s="167"/>
      <c r="E867" s="167"/>
      <c r="F867" s="168"/>
      <c r="G867" s="24">
        <f>SUM(G866)</f>
        <v>1</v>
      </c>
    </row>
    <row r="868" spans="1:7" ht="12.75" customHeight="1" x14ac:dyDescent="0.2"/>
    <row r="869" spans="1:7" ht="12.75" customHeight="1" x14ac:dyDescent="0.2">
      <c r="A869" s="11" t="s">
        <v>421</v>
      </c>
      <c r="B869" s="12" t="s">
        <v>420</v>
      </c>
      <c r="C869" s="13"/>
      <c r="D869" s="13"/>
      <c r="E869" s="5"/>
      <c r="F869" s="5"/>
      <c r="G869" s="5"/>
    </row>
    <row r="870" spans="1:7" ht="12.75" customHeight="1" thickBot="1" x14ac:dyDescent="0.25">
      <c r="A870" s="15"/>
      <c r="B870" s="13"/>
      <c r="C870" s="13"/>
      <c r="D870" s="13"/>
      <c r="E870" s="5"/>
      <c r="F870" s="5"/>
      <c r="G870" s="5"/>
    </row>
    <row r="871" spans="1:7" ht="12.75" customHeight="1" x14ac:dyDescent="0.2">
      <c r="A871" s="5"/>
      <c r="B871" s="16" t="s">
        <v>5</v>
      </c>
      <c r="C871" s="17" t="s">
        <v>6</v>
      </c>
      <c r="D871" s="18" t="s">
        <v>77</v>
      </c>
      <c r="E871" s="18" t="s">
        <v>9</v>
      </c>
      <c r="F871" s="18" t="s">
        <v>10</v>
      </c>
      <c r="G871" s="19" t="s">
        <v>6</v>
      </c>
    </row>
    <row r="872" spans="1:7" ht="12.75" customHeight="1" x14ac:dyDescent="0.2">
      <c r="A872" s="5"/>
      <c r="B872" s="20" t="s">
        <v>172</v>
      </c>
      <c r="C872" s="21">
        <v>1</v>
      </c>
      <c r="D872" s="82"/>
      <c r="E872" s="84"/>
      <c r="F872" s="84"/>
      <c r="G872" s="53">
        <f>C872</f>
        <v>1</v>
      </c>
    </row>
    <row r="873" spans="1:7" ht="12.75" customHeight="1" thickBot="1" x14ac:dyDescent="0.25">
      <c r="A873" s="5"/>
      <c r="B873" s="166" t="s">
        <v>73</v>
      </c>
      <c r="C873" s="167"/>
      <c r="D873" s="167"/>
      <c r="E873" s="167"/>
      <c r="F873" s="168"/>
      <c r="G873" s="24">
        <f>SUM(G872)</f>
        <v>1</v>
      </c>
    </row>
    <row r="874" spans="1:7" ht="12.75" customHeight="1" x14ac:dyDescent="0.2"/>
    <row r="875" spans="1:7" ht="12.75" customHeight="1" x14ac:dyDescent="0.2">
      <c r="A875" s="11" t="s">
        <v>423</v>
      </c>
      <c r="B875" s="12" t="s">
        <v>422</v>
      </c>
      <c r="C875" s="13"/>
      <c r="D875" s="13"/>
      <c r="E875" s="5"/>
      <c r="F875" s="5"/>
      <c r="G875" s="5"/>
    </row>
    <row r="876" spans="1:7" ht="12.75" customHeight="1" thickBot="1" x14ac:dyDescent="0.25">
      <c r="A876" s="15"/>
      <c r="B876" s="13"/>
      <c r="C876" s="13"/>
      <c r="D876" s="13"/>
      <c r="E876" s="5"/>
      <c r="F876" s="5"/>
      <c r="G876" s="5"/>
    </row>
    <row r="877" spans="1:7" ht="12.75" customHeight="1" x14ac:dyDescent="0.2">
      <c r="A877" s="5"/>
      <c r="B877" s="16" t="s">
        <v>5</v>
      </c>
      <c r="C877" s="17" t="s">
        <v>6</v>
      </c>
      <c r="D877" s="18" t="s">
        <v>77</v>
      </c>
      <c r="E877" s="18" t="s">
        <v>9</v>
      </c>
      <c r="F877" s="18" t="s">
        <v>10</v>
      </c>
      <c r="G877" s="19" t="s">
        <v>6</v>
      </c>
    </row>
    <row r="878" spans="1:7" ht="12.75" customHeight="1" x14ac:dyDescent="0.2">
      <c r="A878" s="5"/>
      <c r="B878" s="20" t="s">
        <v>37</v>
      </c>
      <c r="C878" s="21">
        <v>1</v>
      </c>
      <c r="D878" s="82"/>
      <c r="E878" s="84"/>
      <c r="F878" s="84"/>
      <c r="G878" s="53">
        <f>C878</f>
        <v>1</v>
      </c>
    </row>
    <row r="879" spans="1:7" ht="12.75" customHeight="1" thickBot="1" x14ac:dyDescent="0.25">
      <c r="A879" s="5"/>
      <c r="B879" s="166" t="s">
        <v>73</v>
      </c>
      <c r="C879" s="167"/>
      <c r="D879" s="167"/>
      <c r="E879" s="167"/>
      <c r="F879" s="168"/>
      <c r="G879" s="24">
        <f>SUM(G878)</f>
        <v>1</v>
      </c>
    </row>
    <row r="880" spans="1:7" ht="12.75" customHeight="1" x14ac:dyDescent="0.2"/>
    <row r="881" spans="1:10" ht="12.75" customHeight="1" x14ac:dyDescent="0.2">
      <c r="A881" s="11" t="s">
        <v>426</v>
      </c>
      <c r="B881" s="12" t="s">
        <v>424</v>
      </c>
    </row>
    <row r="882" spans="1:10" ht="12.75" customHeight="1" thickBot="1" x14ac:dyDescent="0.25"/>
    <row r="883" spans="1:10" ht="12.75" customHeight="1" x14ac:dyDescent="0.2">
      <c r="B883" s="16" t="s">
        <v>5</v>
      </c>
      <c r="C883" s="17" t="s">
        <v>179</v>
      </c>
      <c r="D883" s="17" t="s">
        <v>350</v>
      </c>
      <c r="E883" s="18" t="s">
        <v>76</v>
      </c>
      <c r="F883" s="18" t="s">
        <v>181</v>
      </c>
      <c r="G883" s="18" t="s">
        <v>10</v>
      </c>
      <c r="H883" s="19" t="s">
        <v>191</v>
      </c>
      <c r="J883" s="109"/>
    </row>
    <row r="884" spans="1:10" ht="12.75" customHeight="1" x14ac:dyDescent="0.2">
      <c r="B884" s="20" t="s">
        <v>425</v>
      </c>
      <c r="C884" s="21"/>
      <c r="D884" s="25">
        <v>1.86</v>
      </c>
      <c r="E884" s="26"/>
      <c r="F884" s="26"/>
      <c r="G884" s="56"/>
      <c r="H884" s="53">
        <f>D884</f>
        <v>1.86</v>
      </c>
    </row>
    <row r="885" spans="1:10" ht="12.75" customHeight="1" thickBot="1" x14ac:dyDescent="0.25">
      <c r="B885" s="166" t="s">
        <v>13</v>
      </c>
      <c r="C885" s="167"/>
      <c r="D885" s="167"/>
      <c r="E885" s="167"/>
      <c r="F885" s="167"/>
      <c r="G885" s="168"/>
      <c r="H885" s="24">
        <f>SUM(H884)</f>
        <v>1.86</v>
      </c>
    </row>
    <row r="886" spans="1:10" ht="12.75" customHeight="1" x14ac:dyDescent="0.2"/>
    <row r="887" spans="1:10" ht="12.75" customHeight="1" x14ac:dyDescent="0.2">
      <c r="A887" s="11" t="s">
        <v>429</v>
      </c>
      <c r="B887" s="12" t="s">
        <v>427</v>
      </c>
      <c r="C887" s="13"/>
      <c r="D887" s="13"/>
      <c r="E887" s="5"/>
      <c r="F887" s="5"/>
      <c r="G887" s="5"/>
    </row>
    <row r="888" spans="1:10" ht="12.75" customHeight="1" thickBot="1" x14ac:dyDescent="0.25">
      <c r="A888" s="15"/>
      <c r="B888" s="13"/>
      <c r="C888" s="13"/>
      <c r="D888" s="13"/>
      <c r="E888" s="5"/>
      <c r="F888" s="5"/>
      <c r="G888" s="5"/>
    </row>
    <row r="889" spans="1:10" ht="12.75" customHeight="1" x14ac:dyDescent="0.2">
      <c r="A889" s="5"/>
      <c r="B889" s="16" t="s">
        <v>5</v>
      </c>
      <c r="C889" s="17" t="s">
        <v>6</v>
      </c>
      <c r="D889" s="18" t="s">
        <v>77</v>
      </c>
      <c r="E889" s="18" t="s">
        <v>9</v>
      </c>
      <c r="F889" s="18" t="s">
        <v>10</v>
      </c>
      <c r="G889" s="19" t="s">
        <v>6</v>
      </c>
    </row>
    <row r="890" spans="1:10" ht="12.75" customHeight="1" x14ac:dyDescent="0.2">
      <c r="A890" s="5"/>
      <c r="B890" s="20" t="s">
        <v>428</v>
      </c>
      <c r="C890" s="107">
        <v>1</v>
      </c>
      <c r="D890" s="82"/>
      <c r="E890" s="84"/>
      <c r="F890" s="84"/>
      <c r="G890" s="53">
        <f>C890</f>
        <v>1</v>
      </c>
    </row>
    <row r="891" spans="1:10" ht="12.75" customHeight="1" thickBot="1" x14ac:dyDescent="0.25">
      <c r="A891" s="5"/>
      <c r="B891" s="166" t="s">
        <v>73</v>
      </c>
      <c r="C891" s="167"/>
      <c r="D891" s="167"/>
      <c r="E891" s="167"/>
      <c r="F891" s="168"/>
      <c r="G891" s="24">
        <f>SUM(G890)</f>
        <v>1</v>
      </c>
    </row>
    <row r="892" spans="1:10" ht="12.75" customHeight="1" x14ac:dyDescent="0.2"/>
    <row r="893" spans="1:10" ht="12.75" customHeight="1" x14ac:dyDescent="0.2">
      <c r="A893" s="11" t="s">
        <v>434</v>
      </c>
      <c r="B893" s="12" t="s">
        <v>430</v>
      </c>
    </row>
    <row r="894" spans="1:10" ht="12.75" customHeight="1" thickBot="1" x14ac:dyDescent="0.25"/>
    <row r="895" spans="1:10" ht="12.75" customHeight="1" x14ac:dyDescent="0.2">
      <c r="B895" s="16" t="s">
        <v>5</v>
      </c>
      <c r="C895" s="17" t="s">
        <v>179</v>
      </c>
      <c r="D895" s="17" t="s">
        <v>350</v>
      </c>
      <c r="E895" s="18" t="s">
        <v>7</v>
      </c>
      <c r="F895" s="18" t="s">
        <v>9</v>
      </c>
      <c r="G895" s="18" t="s">
        <v>10</v>
      </c>
      <c r="H895" s="19" t="s">
        <v>191</v>
      </c>
    </row>
    <row r="896" spans="1:10" ht="12.75" customHeight="1" x14ac:dyDescent="0.2">
      <c r="B896" s="20" t="s">
        <v>431</v>
      </c>
      <c r="C896" s="111">
        <v>12</v>
      </c>
      <c r="D896" s="112"/>
      <c r="E896" s="113">
        <v>2.17</v>
      </c>
      <c r="F896" s="113">
        <v>1</v>
      </c>
      <c r="G896" s="113"/>
      <c r="H896" s="53">
        <f t="shared" ref="H896:H923" si="74">C896*E896*F896</f>
        <v>26.04</v>
      </c>
    </row>
    <row r="897" spans="2:8" ht="12.75" customHeight="1" x14ac:dyDescent="0.2">
      <c r="B897" s="20" t="s">
        <v>431</v>
      </c>
      <c r="C897" s="111">
        <v>12</v>
      </c>
      <c r="D897" s="112"/>
      <c r="E897" s="113">
        <v>2.4</v>
      </c>
      <c r="F897" s="113">
        <v>1</v>
      </c>
      <c r="G897" s="113"/>
      <c r="H897" s="53">
        <f t="shared" si="74"/>
        <v>28.799999999999997</v>
      </c>
    </row>
    <row r="898" spans="2:8" ht="12.75" customHeight="1" x14ac:dyDescent="0.2">
      <c r="B898" s="20" t="s">
        <v>432</v>
      </c>
      <c r="C898" s="111">
        <v>1</v>
      </c>
      <c r="D898" s="112"/>
      <c r="E898" s="113">
        <v>4.2</v>
      </c>
      <c r="F898" s="113">
        <v>0.56999999999999995</v>
      </c>
      <c r="G898" s="113"/>
      <c r="H898" s="53">
        <f t="shared" si="74"/>
        <v>2.3939999999999997</v>
      </c>
    </row>
    <row r="899" spans="2:8" ht="12.75" customHeight="1" x14ac:dyDescent="0.2">
      <c r="B899" s="20" t="s">
        <v>432</v>
      </c>
      <c r="C899" s="111">
        <v>1</v>
      </c>
      <c r="D899" s="112"/>
      <c r="E899" s="113">
        <v>4.0199999999999996</v>
      </c>
      <c r="F899" s="113">
        <v>0.56999999999999995</v>
      </c>
      <c r="G899" s="113"/>
      <c r="H899" s="53">
        <f t="shared" si="74"/>
        <v>2.2913999999999994</v>
      </c>
    </row>
    <row r="900" spans="2:8" ht="12.75" customHeight="1" x14ac:dyDescent="0.2">
      <c r="B900" s="20" t="s">
        <v>432</v>
      </c>
      <c r="C900" s="111">
        <v>1</v>
      </c>
      <c r="D900" s="112"/>
      <c r="E900" s="113">
        <v>4.1500000000000004</v>
      </c>
      <c r="F900" s="113">
        <v>0.56999999999999995</v>
      </c>
      <c r="G900" s="113"/>
      <c r="H900" s="53">
        <f t="shared" si="74"/>
        <v>2.3654999999999999</v>
      </c>
    </row>
    <row r="901" spans="2:8" ht="12.75" customHeight="1" x14ac:dyDescent="0.2">
      <c r="B901" s="20" t="s">
        <v>432</v>
      </c>
      <c r="C901" s="111">
        <v>1</v>
      </c>
      <c r="D901" s="112"/>
      <c r="E901" s="113">
        <v>5.22</v>
      </c>
      <c r="F901" s="113">
        <v>0.56999999999999995</v>
      </c>
      <c r="G901" s="113"/>
      <c r="H901" s="53">
        <f t="shared" si="74"/>
        <v>2.9753999999999996</v>
      </c>
    </row>
    <row r="902" spans="2:8" ht="12.75" customHeight="1" x14ac:dyDescent="0.2">
      <c r="B902" s="20" t="s">
        <v>432</v>
      </c>
      <c r="C902" s="111">
        <v>1</v>
      </c>
      <c r="D902" s="112"/>
      <c r="E902" s="113">
        <v>4.32</v>
      </c>
      <c r="F902" s="113">
        <v>0.56999999999999995</v>
      </c>
      <c r="G902" s="113"/>
      <c r="H902" s="53">
        <f t="shared" si="74"/>
        <v>2.4624000000000001</v>
      </c>
    </row>
    <row r="903" spans="2:8" ht="12.75" customHeight="1" x14ac:dyDescent="0.2">
      <c r="B903" s="20" t="s">
        <v>432</v>
      </c>
      <c r="C903" s="111">
        <v>1</v>
      </c>
      <c r="D903" s="112"/>
      <c r="E903" s="113">
        <v>4.12</v>
      </c>
      <c r="F903" s="113">
        <v>0.56999999999999995</v>
      </c>
      <c r="G903" s="113"/>
      <c r="H903" s="53">
        <f t="shared" si="74"/>
        <v>2.3483999999999998</v>
      </c>
    </row>
    <row r="904" spans="2:8" ht="12.75" customHeight="1" x14ac:dyDescent="0.2">
      <c r="B904" s="20" t="s">
        <v>432</v>
      </c>
      <c r="C904" s="111">
        <v>1</v>
      </c>
      <c r="D904" s="112"/>
      <c r="E904" s="113">
        <v>4.32</v>
      </c>
      <c r="F904" s="113">
        <v>0.56999999999999995</v>
      </c>
      <c r="G904" s="113"/>
      <c r="H904" s="53">
        <f t="shared" si="74"/>
        <v>2.4624000000000001</v>
      </c>
    </row>
    <row r="905" spans="2:8" ht="12.75" customHeight="1" x14ac:dyDescent="0.2">
      <c r="B905" s="20" t="s">
        <v>432</v>
      </c>
      <c r="C905" s="111">
        <v>1</v>
      </c>
      <c r="D905" s="112"/>
      <c r="E905" s="113">
        <v>4.2</v>
      </c>
      <c r="F905" s="113">
        <v>0.3</v>
      </c>
      <c r="G905" s="113"/>
      <c r="H905" s="53">
        <f t="shared" si="74"/>
        <v>1.26</v>
      </c>
    </row>
    <row r="906" spans="2:8" ht="12.75" customHeight="1" x14ac:dyDescent="0.2">
      <c r="B906" s="20" t="s">
        <v>432</v>
      </c>
      <c r="C906" s="111">
        <v>1</v>
      </c>
      <c r="D906" s="112"/>
      <c r="E906" s="113">
        <v>4.0199999999999996</v>
      </c>
      <c r="F906" s="113">
        <v>0.3</v>
      </c>
      <c r="G906" s="113"/>
      <c r="H906" s="53">
        <f t="shared" si="74"/>
        <v>1.2059999999999997</v>
      </c>
    </row>
    <row r="907" spans="2:8" ht="12.75" customHeight="1" x14ac:dyDescent="0.2">
      <c r="B907" s="20" t="s">
        <v>432</v>
      </c>
      <c r="C907" s="111">
        <v>1</v>
      </c>
      <c r="D907" s="112"/>
      <c r="E907" s="113">
        <v>4.1500000000000004</v>
      </c>
      <c r="F907" s="113">
        <v>0.3</v>
      </c>
      <c r="G907" s="113"/>
      <c r="H907" s="53">
        <f t="shared" si="74"/>
        <v>1.2450000000000001</v>
      </c>
    </row>
    <row r="908" spans="2:8" ht="12.75" customHeight="1" x14ac:dyDescent="0.2">
      <c r="B908" s="20" t="s">
        <v>432</v>
      </c>
      <c r="C908" s="111">
        <v>1</v>
      </c>
      <c r="D908" s="112"/>
      <c r="E908" s="113">
        <v>5.22</v>
      </c>
      <c r="F908" s="113">
        <v>0.3</v>
      </c>
      <c r="G908" s="113"/>
      <c r="H908" s="53">
        <f t="shared" si="74"/>
        <v>1.5659999999999998</v>
      </c>
    </row>
    <row r="909" spans="2:8" ht="12.75" customHeight="1" x14ac:dyDescent="0.2">
      <c r="B909" s="20" t="s">
        <v>432</v>
      </c>
      <c r="C909" s="111">
        <v>1</v>
      </c>
      <c r="D909" s="112"/>
      <c r="E909" s="113">
        <v>4.32</v>
      </c>
      <c r="F909" s="113">
        <v>0.3</v>
      </c>
      <c r="G909" s="113"/>
      <c r="H909" s="53">
        <f t="shared" si="74"/>
        <v>1.296</v>
      </c>
    </row>
    <row r="910" spans="2:8" ht="12.75" customHeight="1" x14ac:dyDescent="0.2">
      <c r="B910" s="20" t="s">
        <v>432</v>
      </c>
      <c r="C910" s="111">
        <v>1</v>
      </c>
      <c r="D910" s="112"/>
      <c r="E910" s="113">
        <v>4.12</v>
      </c>
      <c r="F910" s="113">
        <v>0.3</v>
      </c>
      <c r="G910" s="113"/>
      <c r="H910" s="53">
        <f t="shared" si="74"/>
        <v>1.236</v>
      </c>
    </row>
    <row r="911" spans="2:8" ht="12.75" customHeight="1" x14ac:dyDescent="0.2">
      <c r="B911" s="20" t="s">
        <v>432</v>
      </c>
      <c r="C911" s="111">
        <v>1</v>
      </c>
      <c r="D911" s="112"/>
      <c r="E911" s="113">
        <v>4.32</v>
      </c>
      <c r="F911" s="113">
        <v>0.3</v>
      </c>
      <c r="G911" s="113"/>
      <c r="H911" s="53">
        <f t="shared" si="74"/>
        <v>1.296</v>
      </c>
    </row>
    <row r="912" spans="2:8" ht="12.75" customHeight="1" x14ac:dyDescent="0.2">
      <c r="B912" s="20" t="s">
        <v>433</v>
      </c>
      <c r="C912" s="111">
        <v>1</v>
      </c>
      <c r="D912" s="112"/>
      <c r="E912" s="113">
        <v>3.18</v>
      </c>
      <c r="F912" s="113">
        <v>0.32</v>
      </c>
      <c r="G912" s="113"/>
      <c r="H912" s="53">
        <f t="shared" si="74"/>
        <v>1.0176000000000001</v>
      </c>
    </row>
    <row r="913" spans="1:10" ht="12.75" customHeight="1" x14ac:dyDescent="0.2">
      <c r="B913" s="20" t="s">
        <v>433</v>
      </c>
      <c r="C913" s="111">
        <v>1</v>
      </c>
      <c r="D913" s="112"/>
      <c r="E913" s="113">
        <v>3.13</v>
      </c>
      <c r="F913" s="113">
        <v>0.32</v>
      </c>
      <c r="G913" s="113"/>
      <c r="H913" s="53">
        <f t="shared" si="74"/>
        <v>1.0016</v>
      </c>
    </row>
    <row r="914" spans="1:10" ht="12.75" customHeight="1" x14ac:dyDescent="0.2">
      <c r="B914" s="20" t="s">
        <v>433</v>
      </c>
      <c r="C914" s="111">
        <v>1</v>
      </c>
      <c r="D914" s="112"/>
      <c r="E914" s="113">
        <v>3.65</v>
      </c>
      <c r="F914" s="113">
        <v>0.32</v>
      </c>
      <c r="G914" s="113"/>
      <c r="H914" s="53">
        <f t="shared" si="74"/>
        <v>1.1679999999999999</v>
      </c>
    </row>
    <row r="915" spans="1:10" ht="12.75" customHeight="1" x14ac:dyDescent="0.2">
      <c r="B915" s="20" t="s">
        <v>433</v>
      </c>
      <c r="C915" s="111">
        <v>1</v>
      </c>
      <c r="D915" s="112"/>
      <c r="E915" s="113">
        <v>3.13</v>
      </c>
      <c r="F915" s="113">
        <v>0.32</v>
      </c>
      <c r="G915" s="113"/>
      <c r="H915" s="53">
        <f t="shared" si="74"/>
        <v>1.0016</v>
      </c>
    </row>
    <row r="916" spans="1:10" ht="12.75" customHeight="1" x14ac:dyDescent="0.2">
      <c r="B916" s="20" t="s">
        <v>433</v>
      </c>
      <c r="C916" s="111">
        <v>1</v>
      </c>
      <c r="D916" s="112"/>
      <c r="E916" s="113">
        <v>3.12</v>
      </c>
      <c r="F916" s="113">
        <v>0.32</v>
      </c>
      <c r="G916" s="113"/>
      <c r="H916" s="53">
        <f t="shared" si="74"/>
        <v>0.99840000000000007</v>
      </c>
    </row>
    <row r="917" spans="1:10" ht="12.75" customHeight="1" x14ac:dyDescent="0.2">
      <c r="B917" s="20" t="s">
        <v>433</v>
      </c>
      <c r="C917" s="111">
        <v>1</v>
      </c>
      <c r="D917" s="112"/>
      <c r="E917" s="113">
        <v>3.12</v>
      </c>
      <c r="F917" s="113">
        <v>0.32</v>
      </c>
      <c r="G917" s="113"/>
      <c r="H917" s="53">
        <f t="shared" si="74"/>
        <v>0.99840000000000007</v>
      </c>
    </row>
    <row r="918" spans="1:10" ht="12.75" customHeight="1" x14ac:dyDescent="0.2">
      <c r="B918" s="20" t="s">
        <v>433</v>
      </c>
      <c r="C918" s="111">
        <v>1</v>
      </c>
      <c r="D918" s="112"/>
      <c r="E918" s="113">
        <v>3.18</v>
      </c>
      <c r="F918" s="113">
        <v>1.25</v>
      </c>
      <c r="G918" s="113"/>
      <c r="H918" s="53">
        <f t="shared" si="74"/>
        <v>3.9750000000000001</v>
      </c>
    </row>
    <row r="919" spans="1:10" ht="12.75" customHeight="1" x14ac:dyDescent="0.2">
      <c r="B919" s="20" t="s">
        <v>433</v>
      </c>
      <c r="C919" s="111">
        <v>1</v>
      </c>
      <c r="D919" s="112"/>
      <c r="E919" s="113">
        <v>3.13</v>
      </c>
      <c r="F919" s="113">
        <v>1.25</v>
      </c>
      <c r="G919" s="113"/>
      <c r="H919" s="53">
        <f t="shared" si="74"/>
        <v>3.9124999999999996</v>
      </c>
    </row>
    <row r="920" spans="1:10" ht="12.75" customHeight="1" x14ac:dyDescent="0.2">
      <c r="B920" s="20" t="s">
        <v>433</v>
      </c>
      <c r="C920" s="111">
        <v>1</v>
      </c>
      <c r="D920" s="112"/>
      <c r="E920" s="113">
        <v>3.65</v>
      </c>
      <c r="F920" s="113">
        <v>0.65</v>
      </c>
      <c r="G920" s="113"/>
      <c r="H920" s="53">
        <f t="shared" si="74"/>
        <v>2.3725000000000001</v>
      </c>
    </row>
    <row r="921" spans="1:10" ht="12.75" customHeight="1" x14ac:dyDescent="0.2">
      <c r="B921" s="20" t="s">
        <v>433</v>
      </c>
      <c r="C921" s="111">
        <v>1</v>
      </c>
      <c r="D921" s="112"/>
      <c r="E921" s="113">
        <v>3.12</v>
      </c>
      <c r="F921" s="113">
        <v>0.65</v>
      </c>
      <c r="G921" s="113"/>
      <c r="H921" s="53">
        <f t="shared" si="74"/>
        <v>2.028</v>
      </c>
    </row>
    <row r="922" spans="1:10" ht="12.75" customHeight="1" x14ac:dyDescent="0.2">
      <c r="B922" s="20" t="s">
        <v>433</v>
      </c>
      <c r="C922" s="111">
        <v>1</v>
      </c>
      <c r="D922" s="112"/>
      <c r="E922" s="113">
        <v>3.12</v>
      </c>
      <c r="F922" s="113">
        <v>0.65</v>
      </c>
      <c r="G922" s="113"/>
      <c r="H922" s="53">
        <f t="shared" si="74"/>
        <v>2.028</v>
      </c>
    </row>
    <row r="923" spans="1:10" ht="12.75" customHeight="1" x14ac:dyDescent="0.2">
      <c r="B923" s="20" t="s">
        <v>433</v>
      </c>
      <c r="C923" s="111">
        <v>1</v>
      </c>
      <c r="D923" s="111"/>
      <c r="E923" s="113">
        <v>3.12</v>
      </c>
      <c r="F923" s="113">
        <v>1.25</v>
      </c>
      <c r="G923" s="113"/>
      <c r="H923" s="53">
        <f t="shared" si="74"/>
        <v>3.9000000000000004</v>
      </c>
    </row>
    <row r="924" spans="1:10" ht="12.75" customHeight="1" thickBot="1" x14ac:dyDescent="0.25">
      <c r="B924" s="166" t="s">
        <v>13</v>
      </c>
      <c r="C924" s="167"/>
      <c r="D924" s="167"/>
      <c r="E924" s="167"/>
      <c r="F924" s="167"/>
      <c r="G924" s="168"/>
      <c r="H924" s="24">
        <f>SUM(H896:H923)</f>
        <v>105.64610000000003</v>
      </c>
    </row>
    <row r="925" spans="1:10" ht="12.75" customHeight="1" x14ac:dyDescent="0.2"/>
    <row r="926" spans="1:10" ht="12.75" customHeight="1" x14ac:dyDescent="0.2">
      <c r="A926" s="11" t="s">
        <v>437</v>
      </c>
      <c r="B926" s="12" t="s">
        <v>435</v>
      </c>
    </row>
    <row r="927" spans="1:10" ht="12.75" customHeight="1" thickBot="1" x14ac:dyDescent="0.25"/>
    <row r="928" spans="1:10" ht="12.75" customHeight="1" x14ac:dyDescent="0.2">
      <c r="B928" s="16" t="s">
        <v>5</v>
      </c>
      <c r="C928" s="17" t="s">
        <v>179</v>
      </c>
      <c r="D928" s="17" t="s">
        <v>350</v>
      </c>
      <c r="E928" s="18" t="s">
        <v>76</v>
      </c>
      <c r="F928" s="18" t="s">
        <v>181</v>
      </c>
      <c r="G928" s="18" t="s">
        <v>10</v>
      </c>
      <c r="H928" s="19" t="s">
        <v>191</v>
      </c>
      <c r="J928" s="109"/>
    </row>
    <row r="929" spans="1:10" ht="12.75" customHeight="1" x14ac:dyDescent="0.2">
      <c r="B929" s="20" t="s">
        <v>436</v>
      </c>
      <c r="C929" s="21"/>
      <c r="D929" s="25">
        <v>30.1</v>
      </c>
      <c r="E929" s="26"/>
      <c r="F929" s="26"/>
      <c r="G929" s="56"/>
      <c r="H929" s="53">
        <f>D929</f>
        <v>30.1</v>
      </c>
    </row>
    <row r="930" spans="1:10" ht="12.75" customHeight="1" thickBot="1" x14ac:dyDescent="0.25">
      <c r="B930" s="166" t="s">
        <v>13</v>
      </c>
      <c r="C930" s="167"/>
      <c r="D930" s="167"/>
      <c r="E930" s="167"/>
      <c r="F930" s="167"/>
      <c r="G930" s="168"/>
      <c r="H930" s="24">
        <f>SUM(H929)</f>
        <v>30.1</v>
      </c>
    </row>
    <row r="931" spans="1:10" ht="12.75" customHeight="1" x14ac:dyDescent="0.2"/>
    <row r="932" spans="1:10" ht="12.75" customHeight="1" x14ac:dyDescent="0.2">
      <c r="A932" s="11" t="s">
        <v>440</v>
      </c>
      <c r="B932" s="12" t="s">
        <v>438</v>
      </c>
    </row>
    <row r="933" spans="1:10" ht="12.75" customHeight="1" thickBot="1" x14ac:dyDescent="0.25"/>
    <row r="934" spans="1:10" ht="12.75" customHeight="1" x14ac:dyDescent="0.2">
      <c r="B934" s="16" t="s">
        <v>5</v>
      </c>
      <c r="C934" s="17" t="s">
        <v>179</v>
      </c>
      <c r="D934" s="17" t="s">
        <v>350</v>
      </c>
      <c r="E934" s="18" t="s">
        <v>76</v>
      </c>
      <c r="F934" s="18" t="s">
        <v>181</v>
      </c>
      <c r="G934" s="18" t="s">
        <v>10</v>
      </c>
      <c r="H934" s="19" t="s">
        <v>191</v>
      </c>
      <c r="J934" s="109"/>
    </row>
    <row r="935" spans="1:10" ht="12.75" customHeight="1" x14ac:dyDescent="0.2">
      <c r="B935" s="20" t="s">
        <v>774</v>
      </c>
      <c r="C935" s="21"/>
      <c r="D935" s="25">
        <v>1.68</v>
      </c>
      <c r="E935" s="26"/>
      <c r="F935" s="26"/>
      <c r="G935" s="56"/>
      <c r="H935" s="53">
        <f>D935</f>
        <v>1.68</v>
      </c>
    </row>
    <row r="936" spans="1:10" ht="12.75" customHeight="1" thickBot="1" x14ac:dyDescent="0.25">
      <c r="B936" s="166" t="s">
        <v>13</v>
      </c>
      <c r="C936" s="167"/>
      <c r="D936" s="167"/>
      <c r="E936" s="167"/>
      <c r="F936" s="167"/>
      <c r="G936" s="168"/>
      <c r="H936" s="24">
        <f>SUM(H935)</f>
        <v>1.68</v>
      </c>
    </row>
    <row r="937" spans="1:10" ht="12.75" customHeight="1" x14ac:dyDescent="0.2"/>
    <row r="938" spans="1:10" ht="12.75" customHeight="1" x14ac:dyDescent="0.2">
      <c r="A938" s="11" t="s">
        <v>443</v>
      </c>
      <c r="B938" s="12" t="s">
        <v>441</v>
      </c>
    </row>
    <row r="939" spans="1:10" ht="12.75" customHeight="1" thickBot="1" x14ac:dyDescent="0.25"/>
    <row r="940" spans="1:10" ht="12.75" customHeight="1" x14ac:dyDescent="0.2">
      <c r="B940" s="16" t="s">
        <v>5</v>
      </c>
      <c r="C940" s="17" t="s">
        <v>179</v>
      </c>
      <c r="D940" s="17" t="s">
        <v>350</v>
      </c>
      <c r="E940" s="18" t="s">
        <v>76</v>
      </c>
      <c r="F940" s="18" t="s">
        <v>181</v>
      </c>
      <c r="G940" s="18" t="s">
        <v>10</v>
      </c>
      <c r="H940" s="19" t="s">
        <v>191</v>
      </c>
      <c r="J940" s="109"/>
    </row>
    <row r="941" spans="1:10" ht="12.75" customHeight="1" x14ac:dyDescent="0.2">
      <c r="B941" s="20" t="s">
        <v>439</v>
      </c>
      <c r="C941" s="21">
        <v>3</v>
      </c>
      <c r="D941" s="25">
        <v>3.1</v>
      </c>
      <c r="E941" s="26"/>
      <c r="F941" s="26"/>
      <c r="G941" s="56"/>
      <c r="H941" s="53">
        <f t="shared" ref="H941:H942" si="75">C941*D941</f>
        <v>9.3000000000000007</v>
      </c>
    </row>
    <row r="942" spans="1:10" ht="12.75" customHeight="1" x14ac:dyDescent="0.2">
      <c r="B942" s="20" t="s">
        <v>442</v>
      </c>
      <c r="C942" s="21">
        <v>1</v>
      </c>
      <c r="D942" s="25">
        <v>4.3099999999999996</v>
      </c>
      <c r="E942" s="26"/>
      <c r="F942" s="26"/>
      <c r="G942" s="56"/>
      <c r="H942" s="53">
        <f t="shared" si="75"/>
        <v>4.3099999999999996</v>
      </c>
    </row>
    <row r="943" spans="1:10" ht="12.75" customHeight="1" thickBot="1" x14ac:dyDescent="0.25">
      <c r="B943" s="166" t="s">
        <v>13</v>
      </c>
      <c r="C943" s="167"/>
      <c r="D943" s="167"/>
      <c r="E943" s="167"/>
      <c r="F943" s="167"/>
      <c r="G943" s="168"/>
      <c r="H943" s="24">
        <f>SUM(H941:H942)</f>
        <v>13.61</v>
      </c>
    </row>
    <row r="944" spans="1:10" ht="12.75" customHeight="1" x14ac:dyDescent="0.2"/>
    <row r="945" spans="1:10" ht="12.75" customHeight="1" x14ac:dyDescent="0.2">
      <c r="A945" s="11" t="s">
        <v>447</v>
      </c>
      <c r="B945" s="12" t="s">
        <v>444</v>
      </c>
    </row>
    <row r="946" spans="1:10" ht="12.75" customHeight="1" thickBot="1" x14ac:dyDescent="0.25"/>
    <row r="947" spans="1:10" ht="12.75" customHeight="1" x14ac:dyDescent="0.2">
      <c r="B947" s="16" t="s">
        <v>5</v>
      </c>
      <c r="C947" s="17" t="s">
        <v>179</v>
      </c>
      <c r="D947" s="17" t="s">
        <v>350</v>
      </c>
      <c r="E947" s="18" t="s">
        <v>76</v>
      </c>
      <c r="F947" s="18" t="s">
        <v>181</v>
      </c>
      <c r="G947" s="18" t="s">
        <v>10</v>
      </c>
      <c r="H947" s="19" t="s">
        <v>191</v>
      </c>
      <c r="J947" s="109"/>
    </row>
    <row r="948" spans="1:10" ht="12.75" customHeight="1" x14ac:dyDescent="0.2">
      <c r="B948" s="20" t="s">
        <v>445</v>
      </c>
      <c r="C948" s="21">
        <v>10</v>
      </c>
      <c r="D948" s="25">
        <f>0.7*0.7</f>
        <v>0.48999999999999994</v>
      </c>
      <c r="E948" s="26"/>
      <c r="F948" s="26"/>
      <c r="G948" s="56"/>
      <c r="H948" s="53">
        <f t="shared" ref="H948:H949" si="76">C948*D948</f>
        <v>4.8999999999999995</v>
      </c>
      <c r="J948" s="27"/>
    </row>
    <row r="949" spans="1:10" ht="12.75" customHeight="1" x14ac:dyDescent="0.2">
      <c r="B949" s="20" t="s">
        <v>446</v>
      </c>
      <c r="C949" s="21">
        <v>1</v>
      </c>
      <c r="D949" s="25">
        <v>0.7</v>
      </c>
      <c r="E949" s="26"/>
      <c r="F949" s="26"/>
      <c r="G949" s="56"/>
      <c r="H949" s="53">
        <f t="shared" si="76"/>
        <v>0.7</v>
      </c>
    </row>
    <row r="950" spans="1:10" ht="12.75" customHeight="1" thickBot="1" x14ac:dyDescent="0.25">
      <c r="B950" s="166" t="s">
        <v>13</v>
      </c>
      <c r="C950" s="167"/>
      <c r="D950" s="167"/>
      <c r="E950" s="167"/>
      <c r="F950" s="167"/>
      <c r="G950" s="168"/>
      <c r="H950" s="24">
        <f>SUM(H948:H949)</f>
        <v>5.6</v>
      </c>
    </row>
    <row r="951" spans="1:10" ht="12.75" customHeight="1" x14ac:dyDescent="0.2"/>
    <row r="952" spans="1:10" ht="12.75" customHeight="1" x14ac:dyDescent="0.2">
      <c r="A952" s="11" t="s">
        <v>451</v>
      </c>
      <c r="B952" s="12" t="s">
        <v>448</v>
      </c>
    </row>
    <row r="953" spans="1:10" ht="12.75" customHeight="1" thickBot="1" x14ac:dyDescent="0.25"/>
    <row r="954" spans="1:10" ht="12.75" customHeight="1" x14ac:dyDescent="0.2">
      <c r="B954" s="16" t="s">
        <v>5</v>
      </c>
      <c r="C954" s="17" t="s">
        <v>179</v>
      </c>
      <c r="D954" s="17" t="s">
        <v>180</v>
      </c>
      <c r="E954" s="18" t="s">
        <v>76</v>
      </c>
      <c r="F954" s="18" t="s">
        <v>181</v>
      </c>
      <c r="G954" s="18" t="s">
        <v>10</v>
      </c>
      <c r="H954" s="19" t="s">
        <v>191</v>
      </c>
      <c r="J954" s="109"/>
    </row>
    <row r="955" spans="1:10" ht="12.75" customHeight="1" x14ac:dyDescent="0.2">
      <c r="B955" s="20" t="s">
        <v>449</v>
      </c>
      <c r="C955" s="21"/>
      <c r="D955" s="25">
        <v>16</v>
      </c>
      <c r="E955" s="26"/>
      <c r="F955" s="26"/>
      <c r="G955" s="56"/>
      <c r="H955" s="53">
        <f t="shared" ref="H955:H956" si="77">D955</f>
        <v>16</v>
      </c>
      <c r="J955" s="27"/>
    </row>
    <row r="956" spans="1:10" ht="12.75" customHeight="1" x14ac:dyDescent="0.2">
      <c r="B956" s="20" t="s">
        <v>450</v>
      </c>
      <c r="C956" s="21"/>
      <c r="D956" s="25">
        <f>2*8.38</f>
        <v>16.760000000000002</v>
      </c>
      <c r="E956" s="26"/>
      <c r="F956" s="26"/>
      <c r="G956" s="56"/>
      <c r="H956" s="53">
        <f t="shared" si="77"/>
        <v>16.760000000000002</v>
      </c>
    </row>
    <row r="957" spans="1:10" ht="12.75" customHeight="1" thickBot="1" x14ac:dyDescent="0.25">
      <c r="B957" s="166" t="s">
        <v>13</v>
      </c>
      <c r="C957" s="167"/>
      <c r="D957" s="167"/>
      <c r="E957" s="167"/>
      <c r="F957" s="167"/>
      <c r="G957" s="168"/>
      <c r="H957" s="24">
        <f>SUM(H955:H956)</f>
        <v>32.760000000000005</v>
      </c>
    </row>
    <row r="958" spans="1:10" ht="12.75" customHeight="1" x14ac:dyDescent="0.2"/>
    <row r="959" spans="1:10" ht="12.75" customHeight="1" x14ac:dyDescent="0.2">
      <c r="A959" s="11" t="s">
        <v>769</v>
      </c>
      <c r="B959" s="12" t="s">
        <v>452</v>
      </c>
    </row>
    <row r="960" spans="1:10" ht="12.75" customHeight="1" thickBot="1" x14ac:dyDescent="0.25"/>
    <row r="961" spans="1:10" ht="12.75" customHeight="1" x14ac:dyDescent="0.2">
      <c r="B961" s="16" t="s">
        <v>5</v>
      </c>
      <c r="C961" s="17" t="s">
        <v>179</v>
      </c>
      <c r="D961" s="17" t="s">
        <v>180</v>
      </c>
      <c r="E961" s="18" t="s">
        <v>76</v>
      </c>
      <c r="F961" s="18" t="s">
        <v>181</v>
      </c>
      <c r="G961" s="18" t="s">
        <v>10</v>
      </c>
      <c r="H961" s="19" t="s">
        <v>191</v>
      </c>
      <c r="J961" s="109"/>
    </row>
    <row r="962" spans="1:10" ht="12.75" customHeight="1" x14ac:dyDescent="0.2">
      <c r="B962" s="20" t="s">
        <v>449</v>
      </c>
      <c r="C962" s="21"/>
      <c r="D962" s="25">
        <f>5.6*2</f>
        <v>11.2</v>
      </c>
      <c r="E962" s="26"/>
      <c r="F962" s="26"/>
      <c r="G962" s="56"/>
      <c r="H962" s="53">
        <f t="shared" ref="H962:H963" si="78">D962</f>
        <v>11.2</v>
      </c>
      <c r="J962" s="27"/>
    </row>
    <row r="963" spans="1:10" ht="12.75" customHeight="1" x14ac:dyDescent="0.2">
      <c r="B963" s="20" t="s">
        <v>450</v>
      </c>
      <c r="C963" s="21"/>
      <c r="D963" s="25">
        <f>2*6.9</f>
        <v>13.8</v>
      </c>
      <c r="E963" s="26"/>
      <c r="F963" s="26"/>
      <c r="G963" s="56"/>
      <c r="H963" s="53">
        <f t="shared" si="78"/>
        <v>13.8</v>
      </c>
    </row>
    <row r="964" spans="1:10" ht="12.75" customHeight="1" thickBot="1" x14ac:dyDescent="0.25">
      <c r="B964" s="166" t="s">
        <v>13</v>
      </c>
      <c r="C964" s="167"/>
      <c r="D964" s="167"/>
      <c r="E964" s="167"/>
      <c r="F964" s="167"/>
      <c r="G964" s="168"/>
      <c r="H964" s="24">
        <f>SUM(H962:H963)</f>
        <v>25</v>
      </c>
    </row>
    <row r="965" spans="1:10" ht="12.75" customHeight="1" x14ac:dyDescent="0.2"/>
    <row r="966" spans="1:10" ht="12.75" customHeight="1" x14ac:dyDescent="0.2">
      <c r="A966" s="7">
        <v>9</v>
      </c>
      <c r="B966" s="194" t="s">
        <v>453</v>
      </c>
      <c r="C966" s="194"/>
      <c r="D966" s="194"/>
      <c r="E966" s="194"/>
      <c r="F966" s="194"/>
      <c r="G966" s="194"/>
      <c r="H966" s="194"/>
    </row>
    <row r="967" spans="1:10" ht="12.75" customHeight="1" x14ac:dyDescent="0.2"/>
    <row r="968" spans="1:10" ht="12.75" customHeight="1" x14ac:dyDescent="0.2">
      <c r="A968" s="106" t="s">
        <v>454</v>
      </c>
      <c r="B968" s="12" t="s">
        <v>455</v>
      </c>
    </row>
    <row r="969" spans="1:10" ht="12.75" customHeight="1" thickBot="1" x14ac:dyDescent="0.25"/>
    <row r="970" spans="1:10" ht="12.75" customHeight="1" x14ac:dyDescent="0.2">
      <c r="B970" s="16" t="s">
        <v>5</v>
      </c>
      <c r="C970" s="17" t="s">
        <v>179</v>
      </c>
      <c r="D970" s="17" t="s">
        <v>350</v>
      </c>
      <c r="E970" s="18" t="s">
        <v>76</v>
      </c>
      <c r="F970" s="18" t="s">
        <v>181</v>
      </c>
      <c r="G970" s="18" t="s">
        <v>10</v>
      </c>
      <c r="H970" s="19" t="s">
        <v>191</v>
      </c>
    </row>
    <row r="971" spans="1:10" ht="12.75" customHeight="1" x14ac:dyDescent="0.2">
      <c r="B971" s="20" t="s">
        <v>456</v>
      </c>
      <c r="C971" s="114"/>
      <c r="D971" s="115">
        <f>7.01*9.4-1.85*4.57-2.63*1.22</f>
        <v>54.230900000000005</v>
      </c>
      <c r="E971" s="79">
        <v>0.05</v>
      </c>
      <c r="F971" s="79"/>
      <c r="G971" s="56"/>
      <c r="H971" s="53">
        <f t="shared" ref="H971:H976" si="79">D971*E971</f>
        <v>2.7115450000000005</v>
      </c>
    </row>
    <row r="972" spans="1:10" ht="12.75" customHeight="1" x14ac:dyDescent="0.2">
      <c r="B972" s="20" t="s">
        <v>457</v>
      </c>
      <c r="C972" s="22"/>
      <c r="D972" s="26">
        <f>2.44*1.22</f>
        <v>2.9767999999999999</v>
      </c>
      <c r="E972" s="26">
        <v>0.05</v>
      </c>
      <c r="F972" s="26"/>
      <c r="G972" s="56"/>
      <c r="H972" s="53">
        <f t="shared" si="79"/>
        <v>0.14884</v>
      </c>
    </row>
    <row r="973" spans="1:10" ht="12.75" customHeight="1" x14ac:dyDescent="0.2">
      <c r="B973" s="20" t="s">
        <v>458</v>
      </c>
      <c r="C973" s="22"/>
      <c r="D973" s="26">
        <f>8.38*2.5</f>
        <v>20.950000000000003</v>
      </c>
      <c r="E973" s="26">
        <v>0.05</v>
      </c>
      <c r="F973" s="26"/>
      <c r="G973" s="56"/>
      <c r="H973" s="53">
        <f t="shared" si="79"/>
        <v>1.0475000000000001</v>
      </c>
    </row>
    <row r="974" spans="1:10" ht="12.75" customHeight="1" x14ac:dyDescent="0.2">
      <c r="B974" s="20" t="s">
        <v>459</v>
      </c>
      <c r="C974" s="22"/>
      <c r="D974" s="26">
        <f>7.44*3.55</f>
        <v>26.411999999999999</v>
      </c>
      <c r="E974" s="26">
        <v>0.05</v>
      </c>
      <c r="F974" s="26"/>
      <c r="G974" s="56"/>
      <c r="H974" s="53">
        <f t="shared" si="79"/>
        <v>1.3206</v>
      </c>
    </row>
    <row r="975" spans="1:10" ht="12.75" customHeight="1" x14ac:dyDescent="0.2">
      <c r="B975" s="20" t="s">
        <v>460</v>
      </c>
      <c r="C975" s="22"/>
      <c r="D975" s="26">
        <f>3*1.25*1.7</f>
        <v>6.375</v>
      </c>
      <c r="E975" s="26">
        <v>0.05</v>
      </c>
      <c r="F975" s="26"/>
      <c r="G975" s="56"/>
      <c r="H975" s="53">
        <f t="shared" si="79"/>
        <v>0.31875000000000003</v>
      </c>
    </row>
    <row r="976" spans="1:10" ht="12.75" customHeight="1" x14ac:dyDescent="0.2">
      <c r="B976" s="20" t="s">
        <v>461</v>
      </c>
      <c r="C976" s="22"/>
      <c r="D976" s="26">
        <f>2.71*1.94</f>
        <v>5.2573999999999996</v>
      </c>
      <c r="E976" s="26">
        <v>0.05</v>
      </c>
      <c r="F976" s="26"/>
      <c r="G976" s="56"/>
      <c r="H976" s="53">
        <f t="shared" si="79"/>
        <v>0.26286999999999999</v>
      </c>
    </row>
    <row r="977" spans="1:11" ht="12.75" customHeight="1" thickBot="1" x14ac:dyDescent="0.25">
      <c r="B977" s="169" t="s">
        <v>13</v>
      </c>
      <c r="C977" s="170"/>
      <c r="D977" s="170"/>
      <c r="E977" s="170"/>
      <c r="F977" s="170"/>
      <c r="G977" s="171"/>
      <c r="H977" s="70">
        <f>SUM(H971:H976)</f>
        <v>5.8101050000000001</v>
      </c>
    </row>
    <row r="978" spans="1:11" ht="12.75" customHeight="1" x14ac:dyDescent="0.2"/>
    <row r="979" spans="1:11" ht="12.75" customHeight="1" x14ac:dyDescent="0.2">
      <c r="A979" s="11" t="s">
        <v>462</v>
      </c>
      <c r="B979" s="12" t="s">
        <v>463</v>
      </c>
    </row>
    <row r="980" spans="1:11" ht="12.75" customHeight="1" thickBot="1" x14ac:dyDescent="0.25"/>
    <row r="981" spans="1:11" ht="12.75" customHeight="1" x14ac:dyDescent="0.2">
      <c r="B981" s="64" t="s">
        <v>5</v>
      </c>
      <c r="C981" s="57" t="s">
        <v>179</v>
      </c>
      <c r="D981" s="57" t="s">
        <v>350</v>
      </c>
      <c r="E981" s="58" t="s">
        <v>76</v>
      </c>
      <c r="F981" s="58" t="s">
        <v>181</v>
      </c>
      <c r="G981" s="58" t="s">
        <v>10</v>
      </c>
      <c r="H981" s="19" t="s">
        <v>191</v>
      </c>
    </row>
    <row r="982" spans="1:11" ht="12.75" customHeight="1" x14ac:dyDescent="0.2">
      <c r="B982" s="20" t="s">
        <v>456</v>
      </c>
      <c r="C982" s="114"/>
      <c r="D982" s="115">
        <f>7.01*9.4-1.85*4.57-2.63*1.22</f>
        <v>54.230900000000005</v>
      </c>
      <c r="E982" s="79">
        <v>0.12</v>
      </c>
      <c r="F982" s="79"/>
      <c r="G982" s="56"/>
      <c r="H982" s="53">
        <f t="shared" ref="H982:H987" si="80">D982*E982</f>
        <v>6.507708</v>
      </c>
    </row>
    <row r="983" spans="1:11" ht="12.75" customHeight="1" x14ac:dyDescent="0.2">
      <c r="B983" s="20" t="s">
        <v>457</v>
      </c>
      <c r="C983" s="22"/>
      <c r="D983" s="26">
        <f>2.44*1.22</f>
        <v>2.9767999999999999</v>
      </c>
      <c r="E983" s="26">
        <v>0.12</v>
      </c>
      <c r="F983" s="26"/>
      <c r="G983" s="56"/>
      <c r="H983" s="53">
        <f t="shared" si="80"/>
        <v>0.35721599999999998</v>
      </c>
    </row>
    <row r="984" spans="1:11" ht="12.75" customHeight="1" x14ac:dyDescent="0.2">
      <c r="A984" s="3" t="s">
        <v>775</v>
      </c>
      <c r="B984" s="20" t="s">
        <v>460</v>
      </c>
      <c r="C984" s="22"/>
      <c r="D984" s="26">
        <f>3*1.25*1.7</f>
        <v>6.375</v>
      </c>
      <c r="E984" s="26">
        <v>0.12</v>
      </c>
      <c r="F984" s="26"/>
      <c r="G984" s="56"/>
      <c r="H984" s="53">
        <f t="shared" ref="H984:H985" si="81">D984*E984</f>
        <v>0.76500000000000001</v>
      </c>
      <c r="I984" s="165"/>
      <c r="J984" s="165"/>
      <c r="K984" s="165"/>
    </row>
    <row r="985" spans="1:11" ht="12.75" customHeight="1" x14ac:dyDescent="0.2">
      <c r="A985" s="165"/>
      <c r="B985" s="20" t="s">
        <v>461</v>
      </c>
      <c r="C985" s="22"/>
      <c r="D985" s="26">
        <f>2.71*1.94</f>
        <v>5.2573999999999996</v>
      </c>
      <c r="E985" s="26">
        <v>0.12</v>
      </c>
      <c r="F985" s="26"/>
      <c r="G985" s="56"/>
      <c r="H985" s="53">
        <f t="shared" si="81"/>
        <v>0.63088799999999989</v>
      </c>
      <c r="I985" s="165"/>
      <c r="J985" s="165"/>
      <c r="K985" s="165"/>
    </row>
    <row r="986" spans="1:11" ht="12.75" customHeight="1" x14ac:dyDescent="0.2">
      <c r="A986" s="3" t="s">
        <v>775</v>
      </c>
      <c r="B986" s="55" t="s">
        <v>482</v>
      </c>
      <c r="C986" s="21"/>
      <c r="D986" s="25">
        <v>27.6</v>
      </c>
      <c r="E986" s="26">
        <v>0.12</v>
      </c>
      <c r="F986" s="26"/>
      <c r="G986" s="56"/>
      <c r="H986" s="53">
        <f t="shared" si="80"/>
        <v>3.3119999999999998</v>
      </c>
    </row>
    <row r="987" spans="1:11" ht="12.75" customHeight="1" x14ac:dyDescent="0.2">
      <c r="B987" s="55" t="s">
        <v>483</v>
      </c>
      <c r="C987" s="21"/>
      <c r="D987" s="25">
        <v>21</v>
      </c>
      <c r="E987" s="26">
        <v>0.12</v>
      </c>
      <c r="F987" s="26"/>
      <c r="G987" s="56"/>
      <c r="H987" s="53">
        <f t="shared" si="80"/>
        <v>2.52</v>
      </c>
    </row>
    <row r="988" spans="1:11" ht="12.75" customHeight="1" thickBot="1" x14ac:dyDescent="0.25">
      <c r="B988" s="169" t="s">
        <v>13</v>
      </c>
      <c r="C988" s="170"/>
      <c r="D988" s="170"/>
      <c r="E988" s="170"/>
      <c r="F988" s="170"/>
      <c r="G988" s="171"/>
      <c r="H988" s="70">
        <f>SUM(H982:H987)</f>
        <v>14.092811999999999</v>
      </c>
    </row>
    <row r="989" spans="1:11" ht="12.75" customHeight="1" x14ac:dyDescent="0.2"/>
    <row r="990" spans="1:11" ht="12.75" customHeight="1" x14ac:dyDescent="0.2">
      <c r="A990" s="11" t="s">
        <v>464</v>
      </c>
      <c r="B990" s="12" t="s">
        <v>465</v>
      </c>
    </row>
    <row r="991" spans="1:11" ht="12.75" customHeight="1" thickBot="1" x14ac:dyDescent="0.25"/>
    <row r="992" spans="1:11" ht="12.75" customHeight="1" x14ac:dyDescent="0.2">
      <c r="B992" s="16" t="s">
        <v>5</v>
      </c>
      <c r="C992" s="17" t="s">
        <v>179</v>
      </c>
      <c r="D992" s="17" t="s">
        <v>350</v>
      </c>
      <c r="E992" s="18" t="s">
        <v>76</v>
      </c>
      <c r="F992" s="18" t="s">
        <v>181</v>
      </c>
      <c r="G992" s="18" t="s">
        <v>10</v>
      </c>
      <c r="H992" s="19" t="s">
        <v>191</v>
      </c>
    </row>
    <row r="993" spans="1:8" ht="12.75" customHeight="1" x14ac:dyDescent="0.2">
      <c r="B993" s="55" t="s">
        <v>267</v>
      </c>
      <c r="C993" s="21"/>
      <c r="D993" s="25">
        <v>18.07</v>
      </c>
      <c r="E993" s="26"/>
      <c r="F993" s="26"/>
      <c r="G993" s="56"/>
      <c r="H993" s="53">
        <f t="shared" ref="H993:H997" si="82">D993</f>
        <v>18.07</v>
      </c>
    </row>
    <row r="994" spans="1:8" ht="12.75" customHeight="1" x14ac:dyDescent="0.2">
      <c r="B994" s="55" t="s">
        <v>268</v>
      </c>
      <c r="C994" s="21"/>
      <c r="D994" s="25">
        <v>17.57</v>
      </c>
      <c r="E994" s="26"/>
      <c r="F994" s="26"/>
      <c r="G994" s="56"/>
      <c r="H994" s="53">
        <f t="shared" si="82"/>
        <v>17.57</v>
      </c>
    </row>
    <row r="995" spans="1:8" ht="12.75" customHeight="1" x14ac:dyDescent="0.2">
      <c r="B995" s="20" t="s">
        <v>324</v>
      </c>
      <c r="C995" s="21"/>
      <c r="D995" s="25">
        <v>2.52</v>
      </c>
      <c r="E995" s="26"/>
      <c r="F995" s="26"/>
      <c r="G995" s="56"/>
      <c r="H995" s="53">
        <f t="shared" si="82"/>
        <v>2.52</v>
      </c>
    </row>
    <row r="996" spans="1:8" ht="12.75" customHeight="1" x14ac:dyDescent="0.2">
      <c r="B996" s="105" t="s">
        <v>325</v>
      </c>
      <c r="C996" s="21"/>
      <c r="D996" s="25">
        <v>2.64</v>
      </c>
      <c r="E996" s="26"/>
      <c r="F996" s="26"/>
      <c r="G996" s="56"/>
      <c r="H996" s="53">
        <f t="shared" si="82"/>
        <v>2.64</v>
      </c>
    </row>
    <row r="997" spans="1:8" ht="12.75" customHeight="1" x14ac:dyDescent="0.2">
      <c r="B997" s="55" t="s">
        <v>388</v>
      </c>
      <c r="C997" s="21"/>
      <c r="D997" s="26">
        <v>6.6</v>
      </c>
      <c r="E997" s="26"/>
      <c r="F997" s="26"/>
      <c r="G997" s="26"/>
      <c r="H997" s="53">
        <f t="shared" si="82"/>
        <v>6.6</v>
      </c>
    </row>
    <row r="998" spans="1:8" ht="12.75" customHeight="1" thickBot="1" x14ac:dyDescent="0.25">
      <c r="B998" s="166" t="s">
        <v>13</v>
      </c>
      <c r="C998" s="167"/>
      <c r="D998" s="167"/>
      <c r="E998" s="167"/>
      <c r="F998" s="167"/>
      <c r="G998" s="168"/>
      <c r="H998" s="24">
        <f>SUM(H993:H997)</f>
        <v>47.400000000000006</v>
      </c>
    </row>
    <row r="999" spans="1:8" ht="12.75" customHeight="1" x14ac:dyDescent="0.2"/>
    <row r="1000" spans="1:8" ht="12.75" customHeight="1" x14ac:dyDescent="0.2">
      <c r="A1000" s="11" t="s">
        <v>466</v>
      </c>
      <c r="B1000" s="12" t="s">
        <v>467</v>
      </c>
    </row>
    <row r="1001" spans="1:8" ht="12.75" customHeight="1" thickBot="1" x14ac:dyDescent="0.25"/>
    <row r="1002" spans="1:8" ht="12.75" customHeight="1" x14ac:dyDescent="0.2">
      <c r="B1002" s="16" t="s">
        <v>5</v>
      </c>
      <c r="C1002" s="17" t="s">
        <v>179</v>
      </c>
      <c r="D1002" s="17" t="s">
        <v>350</v>
      </c>
      <c r="E1002" s="18" t="s">
        <v>76</v>
      </c>
      <c r="F1002" s="18" t="s">
        <v>181</v>
      </c>
      <c r="G1002" s="18" t="s">
        <v>10</v>
      </c>
      <c r="H1002" s="19" t="s">
        <v>191</v>
      </c>
    </row>
    <row r="1003" spans="1:8" ht="12.75" customHeight="1" x14ac:dyDescent="0.2">
      <c r="B1003" s="105" t="s">
        <v>324</v>
      </c>
      <c r="C1003" s="21"/>
      <c r="D1003" s="25">
        <v>2.52</v>
      </c>
      <c r="E1003" s="26"/>
      <c r="F1003" s="26"/>
      <c r="G1003" s="56"/>
      <c r="H1003" s="53">
        <f t="shared" ref="H1003:H1004" si="83">D1003</f>
        <v>2.52</v>
      </c>
    </row>
    <row r="1004" spans="1:8" ht="12.75" customHeight="1" x14ac:dyDescent="0.2">
      <c r="B1004" s="105" t="s">
        <v>325</v>
      </c>
      <c r="C1004" s="21"/>
      <c r="D1004" s="25">
        <v>2.64</v>
      </c>
      <c r="E1004" s="26"/>
      <c r="F1004" s="26"/>
      <c r="G1004" s="56"/>
      <c r="H1004" s="53">
        <f t="shared" si="83"/>
        <v>2.64</v>
      </c>
    </row>
    <row r="1005" spans="1:8" ht="12.75" customHeight="1" thickBot="1" x14ac:dyDescent="0.25">
      <c r="B1005" s="166" t="s">
        <v>13</v>
      </c>
      <c r="C1005" s="167"/>
      <c r="D1005" s="167"/>
      <c r="E1005" s="167"/>
      <c r="F1005" s="167"/>
      <c r="G1005" s="168"/>
      <c r="H1005" s="24">
        <f>SUM(H1003:H1004)</f>
        <v>5.16</v>
      </c>
    </row>
    <row r="1006" spans="1:8" ht="12.75" customHeight="1" x14ac:dyDescent="0.2"/>
    <row r="1007" spans="1:8" ht="12.75" customHeight="1" x14ac:dyDescent="0.2">
      <c r="A1007" s="11" t="s">
        <v>468</v>
      </c>
      <c r="B1007" s="12" t="s">
        <v>469</v>
      </c>
    </row>
    <row r="1008" spans="1:8" ht="12.75" customHeight="1" thickBot="1" x14ac:dyDescent="0.25"/>
    <row r="1009" spans="1:8" ht="12.75" customHeight="1" x14ac:dyDescent="0.2">
      <c r="B1009" s="16" t="s">
        <v>5</v>
      </c>
      <c r="C1009" s="17" t="s">
        <v>179</v>
      </c>
      <c r="D1009" s="17" t="s">
        <v>350</v>
      </c>
      <c r="E1009" s="18" t="s">
        <v>76</v>
      </c>
      <c r="F1009" s="18" t="s">
        <v>181</v>
      </c>
      <c r="G1009" s="18" t="s">
        <v>10</v>
      </c>
      <c r="H1009" s="19" t="s">
        <v>191</v>
      </c>
    </row>
    <row r="1010" spans="1:8" ht="12.75" customHeight="1" x14ac:dyDescent="0.2">
      <c r="B1010" s="55" t="s">
        <v>388</v>
      </c>
      <c r="C1010" s="21"/>
      <c r="D1010" s="26">
        <v>6.6</v>
      </c>
      <c r="E1010" s="26"/>
      <c r="F1010" s="26"/>
      <c r="G1010" s="26"/>
      <c r="H1010" s="53">
        <f>D1010</f>
        <v>6.6</v>
      </c>
    </row>
    <row r="1011" spans="1:8" ht="12.75" customHeight="1" thickBot="1" x14ac:dyDescent="0.25">
      <c r="B1011" s="166" t="s">
        <v>13</v>
      </c>
      <c r="C1011" s="167"/>
      <c r="D1011" s="167"/>
      <c r="E1011" s="167"/>
      <c r="F1011" s="167"/>
      <c r="G1011" s="168"/>
      <c r="H1011" s="24">
        <f>SUM(H1010)</f>
        <v>6.6</v>
      </c>
    </row>
    <row r="1012" spans="1:8" ht="12.75" customHeight="1" x14ac:dyDescent="0.2"/>
    <row r="1013" spans="1:8" ht="12.75" customHeight="1" x14ac:dyDescent="0.2">
      <c r="A1013" s="11" t="s">
        <v>470</v>
      </c>
      <c r="B1013" s="12" t="s">
        <v>471</v>
      </c>
    </row>
    <row r="1014" spans="1:8" ht="12.75" customHeight="1" thickBot="1" x14ac:dyDescent="0.25"/>
    <row r="1015" spans="1:8" ht="12.75" customHeight="1" x14ac:dyDescent="0.2">
      <c r="B1015" s="16" t="s">
        <v>5</v>
      </c>
      <c r="C1015" s="17" t="s">
        <v>179</v>
      </c>
      <c r="D1015" s="17" t="s">
        <v>350</v>
      </c>
      <c r="E1015" s="18" t="s">
        <v>76</v>
      </c>
      <c r="F1015" s="18" t="s">
        <v>181</v>
      </c>
      <c r="G1015" s="18" t="s">
        <v>10</v>
      </c>
      <c r="H1015" s="19" t="s">
        <v>191</v>
      </c>
    </row>
    <row r="1016" spans="1:8" ht="12.75" customHeight="1" x14ac:dyDescent="0.2">
      <c r="B1016" s="55" t="s">
        <v>267</v>
      </c>
      <c r="C1016" s="21"/>
      <c r="D1016" s="25">
        <v>18.07</v>
      </c>
      <c r="E1016" s="26"/>
      <c r="F1016" s="26"/>
      <c r="G1016" s="26"/>
      <c r="H1016" s="53">
        <f t="shared" ref="H1016:H1017" si="84">D1016</f>
        <v>18.07</v>
      </c>
    </row>
    <row r="1017" spans="1:8" ht="12.75" customHeight="1" x14ac:dyDescent="0.2">
      <c r="B1017" s="55" t="s">
        <v>268</v>
      </c>
      <c r="C1017" s="21"/>
      <c r="D1017" s="25">
        <v>17.57</v>
      </c>
      <c r="E1017" s="26"/>
      <c r="F1017" s="26"/>
      <c r="G1017" s="26"/>
      <c r="H1017" s="53">
        <f t="shared" si="84"/>
        <v>17.57</v>
      </c>
    </row>
    <row r="1018" spans="1:8" ht="12.75" customHeight="1" thickBot="1" x14ac:dyDescent="0.25">
      <c r="B1018" s="166" t="s">
        <v>13</v>
      </c>
      <c r="C1018" s="167"/>
      <c r="D1018" s="167"/>
      <c r="E1018" s="167"/>
      <c r="F1018" s="167"/>
      <c r="G1018" s="168"/>
      <c r="H1018" s="24">
        <f>SUM(H1016:H1017)</f>
        <v>35.64</v>
      </c>
    </row>
    <row r="1019" spans="1:8" ht="12.75" customHeight="1" x14ac:dyDescent="0.2"/>
    <row r="1020" spans="1:8" ht="12.75" customHeight="1" x14ac:dyDescent="0.2">
      <c r="A1020" s="11" t="s">
        <v>472</v>
      </c>
      <c r="B1020" s="12" t="s">
        <v>473</v>
      </c>
    </row>
    <row r="1021" spans="1:8" ht="12.75" customHeight="1" thickBot="1" x14ac:dyDescent="0.25"/>
    <row r="1022" spans="1:8" ht="12.75" customHeight="1" x14ac:dyDescent="0.2">
      <c r="B1022" s="16" t="s">
        <v>5</v>
      </c>
      <c r="C1022" s="17" t="s">
        <v>179</v>
      </c>
      <c r="D1022" s="17" t="s">
        <v>7</v>
      </c>
      <c r="E1022" s="18" t="s">
        <v>76</v>
      </c>
      <c r="F1022" s="18" t="s">
        <v>181</v>
      </c>
      <c r="G1022" s="18" t="s">
        <v>10</v>
      </c>
      <c r="H1022" s="19" t="s">
        <v>7</v>
      </c>
    </row>
    <row r="1023" spans="1:8" ht="12.75" customHeight="1" x14ac:dyDescent="0.2">
      <c r="B1023" s="55" t="s">
        <v>267</v>
      </c>
      <c r="C1023" s="21"/>
      <c r="D1023" s="25">
        <v>0.96</v>
      </c>
      <c r="E1023" s="26"/>
      <c r="F1023" s="26"/>
      <c r="G1023" s="56"/>
      <c r="H1023" s="53">
        <f t="shared" ref="H1023:H1034" si="85">D1023</f>
        <v>0.96</v>
      </c>
    </row>
    <row r="1024" spans="1:8" ht="12.75" customHeight="1" x14ac:dyDescent="0.2">
      <c r="B1024" s="55" t="s">
        <v>268</v>
      </c>
      <c r="C1024" s="21"/>
      <c r="D1024" s="25">
        <v>0.96</v>
      </c>
      <c r="E1024" s="26"/>
      <c r="F1024" s="26"/>
      <c r="G1024" s="56"/>
      <c r="H1024" s="53">
        <f t="shared" si="85"/>
        <v>0.96</v>
      </c>
    </row>
    <row r="1025" spans="1:8" ht="12.75" customHeight="1" x14ac:dyDescent="0.2">
      <c r="B1025" s="55" t="s">
        <v>167</v>
      </c>
      <c r="C1025" s="21"/>
      <c r="D1025" s="25">
        <v>1.28</v>
      </c>
      <c r="E1025" s="26"/>
      <c r="F1025" s="26"/>
      <c r="G1025" s="56"/>
      <c r="H1025" s="53">
        <f t="shared" si="85"/>
        <v>1.28</v>
      </c>
    </row>
    <row r="1026" spans="1:8" ht="12.75" customHeight="1" x14ac:dyDescent="0.2">
      <c r="B1026" s="55" t="s">
        <v>168</v>
      </c>
      <c r="C1026" s="21"/>
      <c r="D1026" s="25">
        <v>0.96</v>
      </c>
      <c r="E1026" s="26"/>
      <c r="F1026" s="26"/>
      <c r="G1026" s="56"/>
      <c r="H1026" s="53">
        <f t="shared" si="85"/>
        <v>0.96</v>
      </c>
    </row>
    <row r="1027" spans="1:8" ht="12.75" customHeight="1" x14ac:dyDescent="0.2">
      <c r="B1027" s="55" t="s">
        <v>169</v>
      </c>
      <c r="C1027" s="21"/>
      <c r="D1027" s="25">
        <v>0.96</v>
      </c>
      <c r="E1027" s="26"/>
      <c r="F1027" s="26"/>
      <c r="G1027" s="56"/>
      <c r="H1027" s="53">
        <f t="shared" si="85"/>
        <v>0.96</v>
      </c>
    </row>
    <row r="1028" spans="1:8" ht="12.75" customHeight="1" x14ac:dyDescent="0.2">
      <c r="B1028" s="55" t="s">
        <v>170</v>
      </c>
      <c r="C1028" s="21"/>
      <c r="D1028" s="25">
        <v>0.96</v>
      </c>
      <c r="E1028" s="26"/>
      <c r="F1028" s="26"/>
      <c r="G1028" s="56"/>
      <c r="H1028" s="53">
        <f t="shared" si="85"/>
        <v>0.96</v>
      </c>
    </row>
    <row r="1029" spans="1:8" ht="12.75" customHeight="1" x14ac:dyDescent="0.2">
      <c r="B1029" s="55" t="s">
        <v>37</v>
      </c>
      <c r="C1029" s="21"/>
      <c r="D1029" s="25">
        <v>0.96</v>
      </c>
      <c r="E1029" s="26"/>
      <c r="F1029" s="26"/>
      <c r="G1029" s="56"/>
      <c r="H1029" s="53">
        <f t="shared" si="85"/>
        <v>0.96</v>
      </c>
    </row>
    <row r="1030" spans="1:8" ht="12.75" customHeight="1" x14ac:dyDescent="0.2">
      <c r="B1030" s="55" t="s">
        <v>171</v>
      </c>
      <c r="C1030" s="21"/>
      <c r="D1030" s="25">
        <v>0.96</v>
      </c>
      <c r="E1030" s="26"/>
      <c r="F1030" s="26"/>
      <c r="G1030" s="56"/>
      <c r="H1030" s="53">
        <f t="shared" si="85"/>
        <v>0.96</v>
      </c>
    </row>
    <row r="1031" spans="1:8" ht="12.75" customHeight="1" x14ac:dyDescent="0.2">
      <c r="B1031" s="55" t="s">
        <v>172</v>
      </c>
      <c r="C1031" s="21"/>
      <c r="D1031" s="25">
        <v>3.02</v>
      </c>
      <c r="E1031" s="26"/>
      <c r="F1031" s="26"/>
      <c r="G1031" s="56"/>
      <c r="H1031" s="53">
        <f t="shared" si="85"/>
        <v>3.02</v>
      </c>
    </row>
    <row r="1032" spans="1:8" ht="12.75" customHeight="1" x14ac:dyDescent="0.2">
      <c r="B1032" s="55" t="s">
        <v>37</v>
      </c>
      <c r="C1032" s="21"/>
      <c r="D1032" s="25">
        <v>2.06</v>
      </c>
      <c r="E1032" s="26"/>
      <c r="F1032" s="26"/>
      <c r="G1032" s="56"/>
      <c r="H1032" s="53">
        <f t="shared" si="85"/>
        <v>2.06</v>
      </c>
    </row>
    <row r="1033" spans="1:8" ht="12.75" customHeight="1" x14ac:dyDescent="0.2">
      <c r="B1033" s="55" t="s">
        <v>111</v>
      </c>
      <c r="C1033" s="21"/>
      <c r="D1033" s="25">
        <v>1.61</v>
      </c>
      <c r="E1033" s="26"/>
      <c r="F1033" s="26"/>
      <c r="G1033" s="56"/>
      <c r="H1033" s="53">
        <f t="shared" si="85"/>
        <v>1.61</v>
      </c>
    </row>
    <row r="1034" spans="1:8" ht="12.75" customHeight="1" x14ac:dyDescent="0.2">
      <c r="B1034" s="55" t="s">
        <v>173</v>
      </c>
      <c r="C1034" s="21"/>
      <c r="D1034" s="25">
        <v>1.05</v>
      </c>
      <c r="E1034" s="26"/>
      <c r="F1034" s="26"/>
      <c r="G1034" s="56"/>
      <c r="H1034" s="53">
        <f t="shared" si="85"/>
        <v>1.05</v>
      </c>
    </row>
    <row r="1035" spans="1:8" ht="12.75" customHeight="1" thickBot="1" x14ac:dyDescent="0.25">
      <c r="B1035" s="166" t="s">
        <v>274</v>
      </c>
      <c r="C1035" s="167"/>
      <c r="D1035" s="167"/>
      <c r="E1035" s="167"/>
      <c r="F1035" s="167"/>
      <c r="G1035" s="168"/>
      <c r="H1035" s="24">
        <f>SUM(H1023:H1034)</f>
        <v>15.74</v>
      </c>
    </row>
    <row r="1036" spans="1:8" ht="12.75" customHeight="1" x14ac:dyDescent="0.2"/>
    <row r="1037" spans="1:8" ht="12.75" customHeight="1" x14ac:dyDescent="0.2">
      <c r="A1037" s="11" t="s">
        <v>474</v>
      </c>
      <c r="B1037" s="12" t="s">
        <v>475</v>
      </c>
    </row>
    <row r="1038" spans="1:8" ht="12.75" customHeight="1" thickBot="1" x14ac:dyDescent="0.25"/>
    <row r="1039" spans="1:8" ht="12.75" customHeight="1" x14ac:dyDescent="0.2">
      <c r="B1039" s="16" t="s">
        <v>5</v>
      </c>
      <c r="C1039" s="17" t="s">
        <v>179</v>
      </c>
      <c r="D1039" s="17" t="s">
        <v>350</v>
      </c>
      <c r="E1039" s="18" t="s">
        <v>76</v>
      </c>
      <c r="F1039" s="18" t="s">
        <v>181</v>
      </c>
      <c r="G1039" s="18" t="s">
        <v>10</v>
      </c>
      <c r="H1039" s="19" t="s">
        <v>191</v>
      </c>
    </row>
    <row r="1040" spans="1:8" ht="12.75" customHeight="1" x14ac:dyDescent="0.2">
      <c r="B1040" s="55" t="s">
        <v>65</v>
      </c>
      <c r="C1040" s="21"/>
      <c r="D1040" s="25">
        <v>77.17</v>
      </c>
      <c r="E1040" s="26"/>
      <c r="F1040" s="26"/>
      <c r="G1040" s="56"/>
      <c r="H1040" s="53">
        <f t="shared" ref="H1040:H1042" si="86">D1040</f>
        <v>77.17</v>
      </c>
    </row>
    <row r="1041" spans="1:8" ht="12.75" customHeight="1" x14ac:dyDescent="0.2">
      <c r="B1041" s="55" t="s">
        <v>476</v>
      </c>
      <c r="C1041" s="21"/>
      <c r="D1041" s="25">
        <v>34.01</v>
      </c>
      <c r="E1041" s="26"/>
      <c r="F1041" s="26"/>
      <c r="G1041" s="56"/>
      <c r="H1041" s="53">
        <f t="shared" si="86"/>
        <v>34.01</v>
      </c>
    </row>
    <row r="1042" spans="1:8" ht="12.75" customHeight="1" x14ac:dyDescent="0.2">
      <c r="B1042" s="55" t="s">
        <v>477</v>
      </c>
      <c r="C1042" s="21"/>
      <c r="D1042" s="25">
        <v>102.85</v>
      </c>
      <c r="E1042" s="26"/>
      <c r="F1042" s="26"/>
      <c r="G1042" s="56"/>
      <c r="H1042" s="53">
        <f t="shared" si="86"/>
        <v>102.85</v>
      </c>
    </row>
    <row r="1043" spans="1:8" ht="12.75" customHeight="1" thickBot="1" x14ac:dyDescent="0.25">
      <c r="B1043" s="166" t="s">
        <v>13</v>
      </c>
      <c r="C1043" s="167"/>
      <c r="D1043" s="167"/>
      <c r="E1043" s="167"/>
      <c r="F1043" s="167"/>
      <c r="G1043" s="168"/>
      <c r="H1043" s="24">
        <f>SUM(H1040:H1042)</f>
        <v>214.03</v>
      </c>
    </row>
    <row r="1044" spans="1:8" ht="12.75" customHeight="1" x14ac:dyDescent="0.2"/>
    <row r="1045" spans="1:8" ht="12.75" customHeight="1" x14ac:dyDescent="0.2">
      <c r="A1045" s="11" t="s">
        <v>478</v>
      </c>
      <c r="B1045" s="12" t="s">
        <v>479</v>
      </c>
    </row>
    <row r="1046" spans="1:8" ht="12.75" customHeight="1" thickBot="1" x14ac:dyDescent="0.25"/>
    <row r="1047" spans="1:8" ht="12.75" customHeight="1" x14ac:dyDescent="0.2">
      <c r="B1047" s="16" t="s">
        <v>5</v>
      </c>
      <c r="C1047" s="17" t="s">
        <v>179</v>
      </c>
      <c r="D1047" s="17" t="s">
        <v>480</v>
      </c>
      <c r="E1047" s="18" t="s">
        <v>181</v>
      </c>
      <c r="F1047" s="18" t="s">
        <v>9</v>
      </c>
      <c r="G1047" s="18" t="s">
        <v>10</v>
      </c>
      <c r="H1047" s="19" t="s">
        <v>191</v>
      </c>
    </row>
    <row r="1048" spans="1:8" ht="12.75" customHeight="1" x14ac:dyDescent="0.2">
      <c r="B1048" s="55" t="s">
        <v>111</v>
      </c>
      <c r="C1048" s="21"/>
      <c r="D1048" s="25">
        <v>1.97</v>
      </c>
      <c r="E1048" s="26">
        <v>0.17</v>
      </c>
      <c r="F1048" s="26"/>
      <c r="G1048" s="56"/>
      <c r="H1048" s="53">
        <f t="shared" ref="H1048:H1050" si="87">D1048</f>
        <v>1.97</v>
      </c>
    </row>
    <row r="1049" spans="1:8" ht="12.75" customHeight="1" x14ac:dyDescent="0.2">
      <c r="B1049" s="55" t="s">
        <v>784</v>
      </c>
      <c r="C1049" s="21"/>
      <c r="D1049" s="25">
        <v>2.57</v>
      </c>
      <c r="E1049" s="26">
        <v>0.16</v>
      </c>
      <c r="F1049" s="26"/>
      <c r="G1049" s="56"/>
      <c r="H1049" s="53">
        <f t="shared" si="87"/>
        <v>2.57</v>
      </c>
    </row>
    <row r="1050" spans="1:8" ht="12.75" customHeight="1" x14ac:dyDescent="0.2">
      <c r="B1050" s="55" t="s">
        <v>784</v>
      </c>
      <c r="C1050" s="21"/>
      <c r="D1050" s="25">
        <v>2.27</v>
      </c>
      <c r="E1050" s="26">
        <v>0.24</v>
      </c>
      <c r="F1050" s="26"/>
      <c r="G1050" s="56"/>
      <c r="H1050" s="53">
        <f t="shared" si="87"/>
        <v>2.27</v>
      </c>
    </row>
    <row r="1051" spans="1:8" ht="12.75" customHeight="1" thickBot="1" x14ac:dyDescent="0.25">
      <c r="B1051" s="166" t="s">
        <v>13</v>
      </c>
      <c r="C1051" s="167"/>
      <c r="D1051" s="167"/>
      <c r="E1051" s="167"/>
      <c r="F1051" s="167"/>
      <c r="G1051" s="168"/>
      <c r="H1051" s="24">
        <f>SUM(H1048:H1050)</f>
        <v>6.8100000000000005</v>
      </c>
    </row>
    <row r="1052" spans="1:8" ht="12.75" customHeight="1" x14ac:dyDescent="0.2"/>
    <row r="1053" spans="1:8" ht="12.75" customHeight="1" x14ac:dyDescent="0.2">
      <c r="A1053" s="11" t="s">
        <v>481</v>
      </c>
      <c r="B1053" s="12" t="s">
        <v>484</v>
      </c>
    </row>
    <row r="1054" spans="1:8" ht="12.75" customHeight="1" thickBot="1" x14ac:dyDescent="0.25"/>
    <row r="1055" spans="1:8" ht="12.75" customHeight="1" x14ac:dyDescent="0.2">
      <c r="B1055" s="16" t="s">
        <v>5</v>
      </c>
      <c r="C1055" s="17" t="s">
        <v>179</v>
      </c>
      <c r="D1055" s="17" t="s">
        <v>485</v>
      </c>
      <c r="E1055" s="18" t="s">
        <v>76</v>
      </c>
      <c r="F1055" s="18" t="s">
        <v>181</v>
      </c>
      <c r="G1055" s="18" t="s">
        <v>10</v>
      </c>
      <c r="H1055" s="19" t="s">
        <v>191</v>
      </c>
    </row>
    <row r="1056" spans="1:8" ht="12.75" customHeight="1" x14ac:dyDescent="0.2">
      <c r="B1056" s="55" t="s">
        <v>486</v>
      </c>
      <c r="C1056" s="21"/>
      <c r="D1056" s="25">
        <v>44.5</v>
      </c>
      <c r="E1056" s="26"/>
      <c r="F1056" s="26">
        <v>0.3</v>
      </c>
      <c r="G1056" s="56"/>
      <c r="H1056" s="53">
        <f>D1056*F1056</f>
        <v>13.35</v>
      </c>
    </row>
    <row r="1057" spans="1:8" ht="12.75" customHeight="1" thickBot="1" x14ac:dyDescent="0.25">
      <c r="B1057" s="166" t="s">
        <v>13</v>
      </c>
      <c r="C1057" s="167"/>
      <c r="D1057" s="167"/>
      <c r="E1057" s="167"/>
      <c r="F1057" s="167"/>
      <c r="G1057" s="168"/>
      <c r="H1057" s="24">
        <f>SUM(H1056:H1056)</f>
        <v>13.35</v>
      </c>
    </row>
    <row r="1058" spans="1:8" ht="12.75" customHeight="1" x14ac:dyDescent="0.2"/>
    <row r="1059" spans="1:8" ht="12.75" customHeight="1" x14ac:dyDescent="0.2">
      <c r="A1059" s="7">
        <v>10</v>
      </c>
      <c r="B1059" s="194" t="s">
        <v>487</v>
      </c>
      <c r="C1059" s="194"/>
      <c r="D1059" s="194"/>
      <c r="E1059" s="194"/>
      <c r="F1059" s="194"/>
      <c r="G1059" s="194"/>
      <c r="H1059" s="194"/>
    </row>
    <row r="1060" spans="1:8" ht="12.75" customHeight="1" x14ac:dyDescent="0.2"/>
    <row r="1061" spans="1:8" ht="12.75" customHeight="1" x14ac:dyDescent="0.2">
      <c r="A1061" s="11" t="s">
        <v>488</v>
      </c>
      <c r="B1061" s="12" t="s">
        <v>489</v>
      </c>
    </row>
    <row r="1062" spans="1:8" ht="12.75" customHeight="1" thickBot="1" x14ac:dyDescent="0.25"/>
    <row r="1063" spans="1:8" ht="12.75" customHeight="1" x14ac:dyDescent="0.2">
      <c r="B1063" s="16" t="s">
        <v>5</v>
      </c>
      <c r="C1063" s="17" t="s">
        <v>179</v>
      </c>
      <c r="D1063" s="17" t="s">
        <v>490</v>
      </c>
      <c r="E1063" s="18" t="s">
        <v>76</v>
      </c>
      <c r="F1063" s="18" t="s">
        <v>181</v>
      </c>
      <c r="G1063" s="18" t="s">
        <v>10</v>
      </c>
      <c r="H1063" s="19" t="s">
        <v>191</v>
      </c>
    </row>
    <row r="1064" spans="1:8" ht="12.75" customHeight="1" x14ac:dyDescent="0.2">
      <c r="B1064" s="55" t="s">
        <v>491</v>
      </c>
      <c r="C1064" s="21"/>
      <c r="D1064" s="25">
        <v>4.97</v>
      </c>
      <c r="E1064" s="26">
        <v>3.8</v>
      </c>
      <c r="F1064" s="26"/>
      <c r="G1064" s="56">
        <v>2.04</v>
      </c>
      <c r="H1064" s="53">
        <f t="shared" ref="H1064:H1070" si="88">D1064*E1064-G1064</f>
        <v>16.846</v>
      </c>
    </row>
    <row r="1065" spans="1:8" ht="12.75" customHeight="1" x14ac:dyDescent="0.2">
      <c r="B1065" s="55" t="s">
        <v>491</v>
      </c>
      <c r="C1065" s="21"/>
      <c r="D1065" s="25">
        <v>4.97</v>
      </c>
      <c r="E1065" s="26">
        <v>3.8</v>
      </c>
      <c r="F1065" s="26"/>
      <c r="G1065" s="56">
        <v>2.04</v>
      </c>
      <c r="H1065" s="53">
        <f t="shared" si="88"/>
        <v>16.846</v>
      </c>
    </row>
    <row r="1066" spans="1:8" ht="12.75" customHeight="1" x14ac:dyDescent="0.2">
      <c r="B1066" s="55" t="s">
        <v>491</v>
      </c>
      <c r="C1066" s="21"/>
      <c r="D1066" s="25">
        <v>1.63</v>
      </c>
      <c r="E1066" s="26">
        <v>3.8</v>
      </c>
      <c r="F1066" s="26"/>
      <c r="G1066" s="56">
        <v>2.31</v>
      </c>
      <c r="H1066" s="53">
        <f t="shared" si="88"/>
        <v>3.883999999999999</v>
      </c>
    </row>
    <row r="1067" spans="1:8" ht="12.75" customHeight="1" x14ac:dyDescent="0.2">
      <c r="B1067" s="55" t="s">
        <v>491</v>
      </c>
      <c r="C1067" s="21"/>
      <c r="D1067" s="25">
        <v>1.63</v>
      </c>
      <c r="E1067" s="26">
        <v>3.8</v>
      </c>
      <c r="F1067" s="26"/>
      <c r="G1067" s="56">
        <v>2.31</v>
      </c>
      <c r="H1067" s="53">
        <f t="shared" si="88"/>
        <v>3.883999999999999</v>
      </c>
    </row>
    <row r="1068" spans="1:8" ht="12.75" customHeight="1" x14ac:dyDescent="0.2">
      <c r="B1068" s="55" t="s">
        <v>492</v>
      </c>
      <c r="C1068" s="21"/>
      <c r="D1068" s="25">
        <f>7.5+7.56+2*1.55</f>
        <v>18.16</v>
      </c>
      <c r="E1068" s="26">
        <v>4.2300000000000004</v>
      </c>
      <c r="F1068" s="26"/>
      <c r="G1068" s="56">
        <f>2.04+2.68</f>
        <v>4.7200000000000006</v>
      </c>
      <c r="H1068" s="53">
        <f t="shared" si="88"/>
        <v>72.096800000000016</v>
      </c>
    </row>
    <row r="1069" spans="1:8" ht="12.75" customHeight="1" x14ac:dyDescent="0.2">
      <c r="B1069" s="55" t="s">
        <v>493</v>
      </c>
      <c r="C1069" s="21"/>
      <c r="D1069" s="25">
        <v>11.82</v>
      </c>
      <c r="E1069" s="26">
        <v>4.25</v>
      </c>
      <c r="F1069" s="26"/>
      <c r="G1069" s="56">
        <f>2.04+1.63+1.81+2.34</f>
        <v>7.82</v>
      </c>
      <c r="H1069" s="53">
        <f t="shared" si="88"/>
        <v>42.414999999999999</v>
      </c>
    </row>
    <row r="1070" spans="1:8" ht="12.75" customHeight="1" x14ac:dyDescent="0.2">
      <c r="B1070" s="55" t="s">
        <v>251</v>
      </c>
      <c r="C1070" s="21"/>
      <c r="D1070" s="25">
        <f>3.69+2.05</f>
        <v>5.74</v>
      </c>
      <c r="E1070" s="26">
        <f>3.8-1.5</f>
        <v>2.2999999999999998</v>
      </c>
      <c r="F1070" s="26"/>
      <c r="G1070" s="56">
        <v>3.44</v>
      </c>
      <c r="H1070" s="53">
        <f t="shared" si="88"/>
        <v>9.7620000000000005</v>
      </c>
    </row>
    <row r="1071" spans="1:8" ht="12.75" customHeight="1" thickBot="1" x14ac:dyDescent="0.25">
      <c r="B1071" s="166" t="s">
        <v>13</v>
      </c>
      <c r="C1071" s="167"/>
      <c r="D1071" s="167"/>
      <c r="E1071" s="167"/>
      <c r="F1071" s="167"/>
      <c r="G1071" s="168"/>
      <c r="H1071" s="24">
        <f>SUM(H1064:H1070)</f>
        <v>165.7338</v>
      </c>
    </row>
    <row r="1072" spans="1:8" ht="12.75" customHeight="1" x14ac:dyDescent="0.2"/>
    <row r="1073" spans="1:8" ht="12.75" customHeight="1" x14ac:dyDescent="0.2">
      <c r="A1073" s="11" t="s">
        <v>494</v>
      </c>
      <c r="B1073" s="12" t="s">
        <v>495</v>
      </c>
    </row>
    <row r="1074" spans="1:8" ht="12.75" customHeight="1" thickBot="1" x14ac:dyDescent="0.25"/>
    <row r="1075" spans="1:8" ht="12.75" customHeight="1" x14ac:dyDescent="0.2">
      <c r="B1075" s="16" t="s">
        <v>5</v>
      </c>
      <c r="C1075" s="17" t="s">
        <v>179</v>
      </c>
      <c r="D1075" s="17" t="s">
        <v>350</v>
      </c>
      <c r="E1075" s="18" t="s">
        <v>76</v>
      </c>
      <c r="F1075" s="18" t="s">
        <v>181</v>
      </c>
      <c r="G1075" s="18" t="s">
        <v>10</v>
      </c>
      <c r="H1075" s="19" t="s">
        <v>191</v>
      </c>
    </row>
    <row r="1076" spans="1:8" ht="12.75" customHeight="1" x14ac:dyDescent="0.2">
      <c r="B1076" s="55" t="s">
        <v>298</v>
      </c>
      <c r="C1076" s="21"/>
      <c r="D1076" s="53">
        <v>18.04</v>
      </c>
      <c r="E1076" s="26"/>
      <c r="F1076" s="26"/>
      <c r="G1076" s="56"/>
      <c r="H1076" s="53">
        <f t="shared" ref="H1076:H1081" si="89">D1076</f>
        <v>18.04</v>
      </c>
    </row>
    <row r="1077" spans="1:8" ht="12.75" customHeight="1" x14ac:dyDescent="0.2">
      <c r="B1077" s="55" t="s">
        <v>268</v>
      </c>
      <c r="C1077" s="21"/>
      <c r="D1077" s="53">
        <v>17.57</v>
      </c>
      <c r="E1077" s="26"/>
      <c r="F1077" s="26"/>
      <c r="G1077" s="56"/>
      <c r="H1077" s="53">
        <f t="shared" si="89"/>
        <v>17.57</v>
      </c>
    </row>
    <row r="1078" spans="1:8" ht="12.75" customHeight="1" x14ac:dyDescent="0.2">
      <c r="B1078" s="55" t="s">
        <v>299</v>
      </c>
      <c r="C1078" s="21"/>
      <c r="D1078" s="53">
        <v>3.69</v>
      </c>
      <c r="E1078" s="26"/>
      <c r="F1078" s="26"/>
      <c r="G1078" s="56"/>
      <c r="H1078" s="53">
        <f t="shared" si="89"/>
        <v>3.69</v>
      </c>
    </row>
    <row r="1079" spans="1:8" ht="12.75" customHeight="1" x14ac:dyDescent="0.2">
      <c r="B1079" s="55" t="s">
        <v>300</v>
      </c>
      <c r="C1079" s="21"/>
      <c r="D1079" s="53">
        <v>3.65</v>
      </c>
      <c r="E1079" s="26"/>
      <c r="F1079" s="26"/>
      <c r="G1079" s="56"/>
      <c r="H1079" s="53">
        <f t="shared" si="89"/>
        <v>3.65</v>
      </c>
    </row>
    <row r="1080" spans="1:8" ht="12.75" customHeight="1" x14ac:dyDescent="0.2">
      <c r="B1080" s="55" t="s">
        <v>301</v>
      </c>
      <c r="C1080" s="21"/>
      <c r="D1080" s="53">
        <v>6.6</v>
      </c>
      <c r="E1080" s="26"/>
      <c r="F1080" s="26"/>
      <c r="G1080" s="26"/>
      <c r="H1080" s="53">
        <f t="shared" si="89"/>
        <v>6.6</v>
      </c>
    </row>
    <row r="1081" spans="1:8" ht="12.75" customHeight="1" x14ac:dyDescent="0.2">
      <c r="A1081" s="15"/>
      <c r="B1081" s="20" t="s">
        <v>146</v>
      </c>
      <c r="C1081" s="50"/>
      <c r="D1081" s="53">
        <v>41.16</v>
      </c>
      <c r="E1081" s="50"/>
      <c r="F1081" s="52"/>
      <c r="G1081" s="52"/>
      <c r="H1081" s="53">
        <f t="shared" si="89"/>
        <v>41.16</v>
      </c>
    </row>
    <row r="1082" spans="1:8" ht="12.75" customHeight="1" thickBot="1" x14ac:dyDescent="0.25">
      <c r="B1082" s="166" t="s">
        <v>13</v>
      </c>
      <c r="C1082" s="167"/>
      <c r="D1082" s="167"/>
      <c r="E1082" s="167"/>
      <c r="F1082" s="167"/>
      <c r="G1082" s="168"/>
      <c r="H1082" s="24">
        <f>SUM(H1076:H1081)</f>
        <v>90.71</v>
      </c>
    </row>
    <row r="1083" spans="1:8" ht="12.75" customHeight="1" x14ac:dyDescent="0.2"/>
    <row r="1084" spans="1:8" ht="12.75" customHeight="1" x14ac:dyDescent="0.2">
      <c r="A1084" s="11" t="s">
        <v>496</v>
      </c>
      <c r="B1084" s="12" t="s">
        <v>497</v>
      </c>
    </row>
    <row r="1085" spans="1:8" ht="12.75" customHeight="1" thickBot="1" x14ac:dyDescent="0.25"/>
    <row r="1086" spans="1:8" ht="12.75" customHeight="1" x14ac:dyDescent="0.2">
      <c r="B1086" s="16" t="s">
        <v>5</v>
      </c>
      <c r="C1086" s="17" t="s">
        <v>179</v>
      </c>
      <c r="D1086" s="17" t="s">
        <v>7</v>
      </c>
      <c r="E1086" s="18" t="s">
        <v>76</v>
      </c>
      <c r="F1086" s="18" t="s">
        <v>181</v>
      </c>
      <c r="G1086" s="18" t="s">
        <v>10</v>
      </c>
      <c r="H1086" s="19" t="s">
        <v>191</v>
      </c>
    </row>
    <row r="1087" spans="1:8" ht="12.75" customHeight="1" x14ac:dyDescent="0.2">
      <c r="B1087" s="55" t="s">
        <v>491</v>
      </c>
      <c r="C1087" s="21"/>
      <c r="D1087" s="25">
        <v>4.97</v>
      </c>
      <c r="E1087" s="26">
        <v>3.8</v>
      </c>
      <c r="F1087" s="26"/>
      <c r="G1087" s="56">
        <v>2.04</v>
      </c>
      <c r="H1087" s="53">
        <f t="shared" ref="H1087:H1093" si="90">D1087*E1087-G1087</f>
        <v>16.846</v>
      </c>
    </row>
    <row r="1088" spans="1:8" ht="12.75" customHeight="1" x14ac:dyDescent="0.2">
      <c r="B1088" s="55" t="s">
        <v>491</v>
      </c>
      <c r="C1088" s="21"/>
      <c r="D1088" s="25">
        <v>4.97</v>
      </c>
      <c r="E1088" s="26">
        <v>3.8</v>
      </c>
      <c r="F1088" s="26"/>
      <c r="G1088" s="56">
        <v>2.04</v>
      </c>
      <c r="H1088" s="53">
        <f t="shared" si="90"/>
        <v>16.846</v>
      </c>
    </row>
    <row r="1089" spans="1:8" ht="12.75" customHeight="1" x14ac:dyDescent="0.2">
      <c r="B1089" s="55" t="s">
        <v>491</v>
      </c>
      <c r="C1089" s="21"/>
      <c r="D1089" s="25">
        <v>1.63</v>
      </c>
      <c r="E1089" s="26">
        <v>3.8</v>
      </c>
      <c r="F1089" s="26"/>
      <c r="G1089" s="56">
        <v>2.31</v>
      </c>
      <c r="H1089" s="53">
        <f t="shared" si="90"/>
        <v>3.883999999999999</v>
      </c>
    </row>
    <row r="1090" spans="1:8" ht="12.75" customHeight="1" x14ac:dyDescent="0.2">
      <c r="B1090" s="55" t="s">
        <v>491</v>
      </c>
      <c r="C1090" s="21"/>
      <c r="D1090" s="25">
        <v>1.63</v>
      </c>
      <c r="E1090" s="26">
        <v>3.8</v>
      </c>
      <c r="F1090" s="26"/>
      <c r="G1090" s="56">
        <v>2.31</v>
      </c>
      <c r="H1090" s="53">
        <f t="shared" si="90"/>
        <v>3.883999999999999</v>
      </c>
    </row>
    <row r="1091" spans="1:8" ht="12.75" customHeight="1" x14ac:dyDescent="0.2">
      <c r="B1091" s="55" t="s">
        <v>492</v>
      </c>
      <c r="C1091" s="21"/>
      <c r="D1091" s="25">
        <f>7.5+7.56+2*1.55</f>
        <v>18.16</v>
      </c>
      <c r="E1091" s="26">
        <v>4.2300000000000004</v>
      </c>
      <c r="F1091" s="26"/>
      <c r="G1091" s="56">
        <f>2.04+2.68</f>
        <v>4.7200000000000006</v>
      </c>
      <c r="H1091" s="53">
        <f t="shared" si="90"/>
        <v>72.096800000000016</v>
      </c>
    </row>
    <row r="1092" spans="1:8" ht="12.75" customHeight="1" x14ac:dyDescent="0.2">
      <c r="B1092" s="55" t="s">
        <v>493</v>
      </c>
      <c r="C1092" s="21"/>
      <c r="D1092" s="25">
        <v>11.82</v>
      </c>
      <c r="E1092" s="26">
        <v>4.25</v>
      </c>
      <c r="F1092" s="26"/>
      <c r="G1092" s="56">
        <f>2.04+1.63+1.81+2.34</f>
        <v>7.82</v>
      </c>
      <c r="H1092" s="53">
        <f t="shared" si="90"/>
        <v>42.414999999999999</v>
      </c>
    </row>
    <row r="1093" spans="1:8" ht="12.75" customHeight="1" x14ac:dyDescent="0.2">
      <c r="B1093" s="55" t="s">
        <v>251</v>
      </c>
      <c r="C1093" s="21"/>
      <c r="D1093" s="25">
        <v>5.34</v>
      </c>
      <c r="E1093" s="26">
        <f>3.8-1.5</f>
        <v>2.2999999999999998</v>
      </c>
      <c r="F1093" s="26"/>
      <c r="G1093" s="56">
        <v>3.44</v>
      </c>
      <c r="H1093" s="53">
        <f t="shared" si="90"/>
        <v>8.8419999999999987</v>
      </c>
    </row>
    <row r="1094" spans="1:8" ht="12.75" customHeight="1" thickBot="1" x14ac:dyDescent="0.25">
      <c r="B1094" s="166" t="s">
        <v>13</v>
      </c>
      <c r="C1094" s="167"/>
      <c r="D1094" s="167"/>
      <c r="E1094" s="167"/>
      <c r="F1094" s="167"/>
      <c r="G1094" s="168"/>
      <c r="H1094" s="24">
        <f>SUM(H1087:H1093)</f>
        <v>164.81380000000001</v>
      </c>
    </row>
    <row r="1095" spans="1:8" ht="12.75" customHeight="1" x14ac:dyDescent="0.2"/>
    <row r="1096" spans="1:8" ht="12.75" customHeight="1" x14ac:dyDescent="0.2">
      <c r="A1096" s="11" t="s">
        <v>498</v>
      </c>
      <c r="B1096" s="12" t="s">
        <v>499</v>
      </c>
    </row>
    <row r="1097" spans="1:8" ht="12.75" customHeight="1" thickBot="1" x14ac:dyDescent="0.25"/>
    <row r="1098" spans="1:8" ht="12.75" customHeight="1" x14ac:dyDescent="0.2">
      <c r="B1098" s="16" t="s">
        <v>5</v>
      </c>
      <c r="C1098" s="17" t="s">
        <v>179</v>
      </c>
      <c r="D1098" s="17" t="s">
        <v>7</v>
      </c>
      <c r="E1098" s="18" t="s">
        <v>76</v>
      </c>
      <c r="F1098" s="18" t="s">
        <v>181</v>
      </c>
      <c r="G1098" s="18" t="s">
        <v>10</v>
      </c>
      <c r="H1098" s="19" t="s">
        <v>191</v>
      </c>
    </row>
    <row r="1099" spans="1:8" ht="12.75" customHeight="1" x14ac:dyDescent="0.2">
      <c r="B1099" s="55" t="s">
        <v>338</v>
      </c>
      <c r="C1099" s="21"/>
      <c r="D1099" s="25">
        <v>35.159999999999997</v>
      </c>
      <c r="E1099" s="26">
        <f>4.63-1.5</f>
        <v>3.13</v>
      </c>
      <c r="F1099" s="26"/>
      <c r="G1099" s="56"/>
      <c r="H1099" s="53">
        <f t="shared" ref="H1099:H1100" si="91">D1099*E1099-G1099</f>
        <v>110.05079999999998</v>
      </c>
    </row>
    <row r="1100" spans="1:8" ht="12.75" customHeight="1" x14ac:dyDescent="0.2">
      <c r="B1100" s="55" t="s">
        <v>500</v>
      </c>
      <c r="C1100" s="21"/>
      <c r="D1100" s="25">
        <f>2.17+2.19+1.93+1.93+1.09</f>
        <v>9.3099999999999987</v>
      </c>
      <c r="E1100" s="26">
        <v>5.71</v>
      </c>
      <c r="F1100" s="26"/>
      <c r="G1100" s="56"/>
      <c r="H1100" s="53">
        <f t="shared" si="91"/>
        <v>53.160099999999993</v>
      </c>
    </row>
    <row r="1101" spans="1:8" ht="12.75" customHeight="1" thickBot="1" x14ac:dyDescent="0.25">
      <c r="B1101" s="166" t="s">
        <v>13</v>
      </c>
      <c r="C1101" s="167"/>
      <c r="D1101" s="167"/>
      <c r="E1101" s="167"/>
      <c r="F1101" s="167"/>
      <c r="G1101" s="168"/>
      <c r="H1101" s="24">
        <f>SUM(H1099:H1100)</f>
        <v>163.21089999999998</v>
      </c>
    </row>
    <row r="1102" spans="1:8" ht="12.75" customHeight="1" x14ac:dyDescent="0.2"/>
    <row r="1103" spans="1:8" ht="12.75" customHeight="1" x14ac:dyDescent="0.2">
      <c r="A1103" s="11" t="s">
        <v>501</v>
      </c>
      <c r="B1103" s="12" t="s">
        <v>502</v>
      </c>
    </row>
    <row r="1104" spans="1:8" ht="12.75" customHeight="1" thickBot="1" x14ac:dyDescent="0.25"/>
    <row r="1105" spans="1:8" ht="12.75" customHeight="1" x14ac:dyDescent="0.2">
      <c r="B1105" s="16" t="s">
        <v>5</v>
      </c>
      <c r="C1105" s="17" t="s">
        <v>179</v>
      </c>
      <c r="D1105" s="17" t="s">
        <v>503</v>
      </c>
      <c r="E1105" s="18" t="s">
        <v>76</v>
      </c>
      <c r="F1105" s="18" t="s">
        <v>181</v>
      </c>
      <c r="G1105" s="18" t="s">
        <v>10</v>
      </c>
      <c r="H1105" s="19" t="s">
        <v>191</v>
      </c>
    </row>
    <row r="1106" spans="1:8" ht="12.75" customHeight="1" x14ac:dyDescent="0.2">
      <c r="B1106" s="55" t="s">
        <v>504</v>
      </c>
      <c r="C1106" s="21"/>
      <c r="D1106" s="25">
        <v>133.5</v>
      </c>
      <c r="E1106" s="26"/>
      <c r="F1106" s="26"/>
      <c r="G1106" s="56"/>
      <c r="H1106" s="53">
        <f>D1106</f>
        <v>133.5</v>
      </c>
    </row>
    <row r="1107" spans="1:8" ht="12.75" customHeight="1" thickBot="1" x14ac:dyDescent="0.25">
      <c r="B1107" s="166" t="s">
        <v>13</v>
      </c>
      <c r="C1107" s="167"/>
      <c r="D1107" s="167"/>
      <c r="E1107" s="167"/>
      <c r="F1107" s="167"/>
      <c r="G1107" s="168"/>
      <c r="H1107" s="24">
        <f>SUM(H1106)</f>
        <v>133.5</v>
      </c>
    </row>
    <row r="1108" spans="1:8" ht="12.75" customHeight="1" x14ac:dyDescent="0.2"/>
    <row r="1109" spans="1:8" ht="12.75" customHeight="1" x14ac:dyDescent="0.2">
      <c r="A1109" s="11" t="s">
        <v>505</v>
      </c>
      <c r="B1109" s="12" t="s">
        <v>506</v>
      </c>
    </row>
    <row r="1110" spans="1:8" ht="12.75" customHeight="1" thickBot="1" x14ac:dyDescent="0.25"/>
    <row r="1111" spans="1:8" ht="12.75" customHeight="1" x14ac:dyDescent="0.2">
      <c r="B1111" s="16" t="s">
        <v>5</v>
      </c>
      <c r="C1111" s="17" t="s">
        <v>179</v>
      </c>
      <c r="D1111" s="17" t="s">
        <v>350</v>
      </c>
      <c r="E1111" s="18" t="s">
        <v>76</v>
      </c>
      <c r="F1111" s="18" t="s">
        <v>181</v>
      </c>
      <c r="G1111" s="18" t="s">
        <v>10</v>
      </c>
      <c r="H1111" s="19" t="s">
        <v>191</v>
      </c>
    </row>
    <row r="1112" spans="1:8" ht="12.75" customHeight="1" x14ac:dyDescent="0.2">
      <c r="B1112" s="55" t="s">
        <v>298</v>
      </c>
      <c r="C1112" s="21"/>
      <c r="D1112" s="25"/>
      <c r="E1112" s="26"/>
      <c r="F1112" s="26"/>
      <c r="G1112" s="56"/>
      <c r="H1112" s="53">
        <v>18.04</v>
      </c>
    </row>
    <row r="1113" spans="1:8" ht="12.75" customHeight="1" x14ac:dyDescent="0.2">
      <c r="B1113" s="55" t="s">
        <v>268</v>
      </c>
      <c r="C1113" s="21"/>
      <c r="D1113" s="25"/>
      <c r="E1113" s="26"/>
      <c r="F1113" s="26"/>
      <c r="G1113" s="56"/>
      <c r="H1113" s="53">
        <v>17.57</v>
      </c>
    </row>
    <row r="1114" spans="1:8" ht="12.75" customHeight="1" x14ac:dyDescent="0.2">
      <c r="B1114" s="55" t="s">
        <v>299</v>
      </c>
      <c r="C1114" s="21"/>
      <c r="D1114" s="25"/>
      <c r="E1114" s="26"/>
      <c r="F1114" s="26"/>
      <c r="G1114" s="56"/>
      <c r="H1114" s="53">
        <v>3.69</v>
      </c>
    </row>
    <row r="1115" spans="1:8" ht="12.75" customHeight="1" x14ac:dyDescent="0.2">
      <c r="B1115" s="55" t="s">
        <v>300</v>
      </c>
      <c r="C1115" s="21"/>
      <c r="D1115" s="25"/>
      <c r="E1115" s="26"/>
      <c r="F1115" s="26"/>
      <c r="G1115" s="56"/>
      <c r="H1115" s="53">
        <v>3.65</v>
      </c>
    </row>
    <row r="1116" spans="1:8" ht="12.75" customHeight="1" x14ac:dyDescent="0.2">
      <c r="B1116" s="55" t="s">
        <v>301</v>
      </c>
      <c r="C1116" s="21"/>
      <c r="D1116" s="51"/>
      <c r="E1116" s="26"/>
      <c r="F1116" s="26"/>
      <c r="G1116" s="26"/>
      <c r="H1116" s="53">
        <v>6.6</v>
      </c>
    </row>
    <row r="1117" spans="1:8" ht="12.75" customHeight="1" x14ac:dyDescent="0.2">
      <c r="A1117" s="15"/>
      <c r="B1117" s="55" t="s">
        <v>146</v>
      </c>
      <c r="C1117" s="50"/>
      <c r="D1117" s="50"/>
      <c r="E1117" s="50"/>
      <c r="F1117" s="52"/>
      <c r="G1117" s="52"/>
      <c r="H1117" s="53">
        <v>41.16</v>
      </c>
    </row>
    <row r="1118" spans="1:8" ht="12.75" customHeight="1" thickBot="1" x14ac:dyDescent="0.25">
      <c r="B1118" s="166" t="s">
        <v>13</v>
      </c>
      <c r="C1118" s="167"/>
      <c r="D1118" s="167"/>
      <c r="E1118" s="167"/>
      <c r="F1118" s="167"/>
      <c r="G1118" s="168"/>
      <c r="H1118" s="24">
        <f>SUM(H1112:H1117)</f>
        <v>90.71</v>
      </c>
    </row>
    <row r="1119" spans="1:8" ht="12.75" customHeight="1" x14ac:dyDescent="0.2"/>
    <row r="1120" spans="1:8" ht="12.75" customHeight="1" x14ac:dyDescent="0.2">
      <c r="A1120" s="11" t="s">
        <v>507</v>
      </c>
      <c r="B1120" s="12" t="s">
        <v>508</v>
      </c>
    </row>
    <row r="1121" spans="1:8" ht="12.75" customHeight="1" thickBot="1" x14ac:dyDescent="0.25">
      <c r="B1121" s="55"/>
    </row>
    <row r="1122" spans="1:8" ht="12.75" customHeight="1" x14ac:dyDescent="0.2">
      <c r="B1122" s="16" t="s">
        <v>5</v>
      </c>
      <c r="C1122" s="17" t="s">
        <v>179</v>
      </c>
      <c r="D1122" s="17" t="s">
        <v>350</v>
      </c>
      <c r="E1122" s="18" t="s">
        <v>76</v>
      </c>
      <c r="F1122" s="18" t="s">
        <v>181</v>
      </c>
      <c r="G1122" s="18" t="s">
        <v>10</v>
      </c>
      <c r="H1122" s="19" t="s">
        <v>191</v>
      </c>
    </row>
    <row r="1123" spans="1:8" ht="12.75" customHeight="1" x14ac:dyDescent="0.2">
      <c r="B1123" s="55" t="s">
        <v>491</v>
      </c>
      <c r="C1123" s="21"/>
      <c r="D1123" s="25">
        <v>4.97</v>
      </c>
      <c r="E1123" s="26">
        <v>3.8</v>
      </c>
      <c r="F1123" s="26"/>
      <c r="G1123" s="56">
        <v>2.04</v>
      </c>
      <c r="H1123" s="53">
        <f t="shared" ref="H1123:H1131" si="92">D1123*E1123-G1123</f>
        <v>16.846</v>
      </c>
    </row>
    <row r="1124" spans="1:8" ht="12.75" customHeight="1" x14ac:dyDescent="0.2">
      <c r="B1124" s="55" t="s">
        <v>491</v>
      </c>
      <c r="C1124" s="21"/>
      <c r="D1124" s="25">
        <v>4.97</v>
      </c>
      <c r="E1124" s="26">
        <v>3.8</v>
      </c>
      <c r="F1124" s="26"/>
      <c r="G1124" s="56">
        <v>2.04</v>
      </c>
      <c r="H1124" s="53">
        <f t="shared" si="92"/>
        <v>16.846</v>
      </c>
    </row>
    <row r="1125" spans="1:8" ht="12.75" customHeight="1" x14ac:dyDescent="0.2">
      <c r="B1125" s="55" t="s">
        <v>491</v>
      </c>
      <c r="C1125" s="21"/>
      <c r="D1125" s="25">
        <v>1.63</v>
      </c>
      <c r="E1125" s="26">
        <v>3.8</v>
      </c>
      <c r="F1125" s="26"/>
      <c r="G1125" s="56">
        <v>2.31</v>
      </c>
      <c r="H1125" s="53">
        <f t="shared" si="92"/>
        <v>3.883999999999999</v>
      </c>
    </row>
    <row r="1126" spans="1:8" ht="12.75" customHeight="1" x14ac:dyDescent="0.2">
      <c r="B1126" s="55" t="s">
        <v>491</v>
      </c>
      <c r="C1126" s="21"/>
      <c r="D1126" s="25">
        <v>1.63</v>
      </c>
      <c r="E1126" s="26">
        <v>3.8</v>
      </c>
      <c r="F1126" s="26"/>
      <c r="G1126" s="56">
        <v>2.31</v>
      </c>
      <c r="H1126" s="53">
        <f t="shared" si="92"/>
        <v>3.883999999999999</v>
      </c>
    </row>
    <row r="1127" spans="1:8" ht="12.75" customHeight="1" x14ac:dyDescent="0.2">
      <c r="B1127" s="55" t="s">
        <v>492</v>
      </c>
      <c r="C1127" s="21"/>
      <c r="D1127" s="25">
        <f>7.5+7.56+2*1.55</f>
        <v>18.16</v>
      </c>
      <c r="E1127" s="26">
        <v>4.2300000000000004</v>
      </c>
      <c r="F1127" s="26"/>
      <c r="G1127" s="56">
        <f>2.04+2.68</f>
        <v>4.7200000000000006</v>
      </c>
      <c r="H1127" s="53">
        <f t="shared" si="92"/>
        <v>72.096800000000016</v>
      </c>
    </row>
    <row r="1128" spans="1:8" ht="12.75" customHeight="1" x14ac:dyDescent="0.2">
      <c r="B1128" s="55" t="s">
        <v>251</v>
      </c>
      <c r="C1128" s="21"/>
      <c r="D1128" s="25">
        <v>5.34</v>
      </c>
      <c r="E1128" s="26">
        <f>3.8-1.5</f>
        <v>2.2999999999999998</v>
      </c>
      <c r="F1128" s="26"/>
      <c r="G1128" s="56">
        <v>3.44</v>
      </c>
      <c r="H1128" s="53">
        <f t="shared" si="92"/>
        <v>8.8419999999999987</v>
      </c>
    </row>
    <row r="1129" spans="1:8" ht="12.75" customHeight="1" x14ac:dyDescent="0.2">
      <c r="B1129" s="55" t="s">
        <v>338</v>
      </c>
      <c r="C1129" s="21"/>
      <c r="D1129" s="25">
        <v>35.159999999999997</v>
      </c>
      <c r="E1129" s="26">
        <f>4.63-1.5</f>
        <v>3.13</v>
      </c>
      <c r="F1129" s="26"/>
      <c r="G1129" s="56"/>
      <c r="H1129" s="53">
        <f t="shared" si="92"/>
        <v>110.05079999999998</v>
      </c>
    </row>
    <row r="1130" spans="1:8" ht="12.75" customHeight="1" x14ac:dyDescent="0.2">
      <c r="B1130" s="55" t="s">
        <v>338</v>
      </c>
      <c r="C1130" s="21"/>
      <c r="D1130" s="25">
        <f>33.5+15.01</f>
        <v>48.51</v>
      </c>
      <c r="E1130" s="26">
        <v>3.68</v>
      </c>
      <c r="F1130" s="26"/>
      <c r="G1130" s="56"/>
      <c r="H1130" s="53">
        <f t="shared" si="92"/>
        <v>178.51679999999999</v>
      </c>
    </row>
    <row r="1131" spans="1:8" ht="12.75" customHeight="1" x14ac:dyDescent="0.2">
      <c r="B1131" s="55" t="s">
        <v>500</v>
      </c>
      <c r="C1131" s="21"/>
      <c r="D1131" s="25">
        <f>2.17+2.19+1.93+1.93+1.09</f>
        <v>9.3099999999999987</v>
      </c>
      <c r="E1131" s="26">
        <v>5.71</v>
      </c>
      <c r="F1131" s="26"/>
      <c r="G1131" s="56"/>
      <c r="H1131" s="53">
        <f t="shared" si="92"/>
        <v>53.160099999999993</v>
      </c>
    </row>
    <row r="1132" spans="1:8" ht="12.75" customHeight="1" x14ac:dyDescent="0.2">
      <c r="B1132" s="55" t="s">
        <v>509</v>
      </c>
      <c r="C1132" s="21"/>
      <c r="D1132" s="25">
        <v>133.5</v>
      </c>
      <c r="E1132" s="26"/>
      <c r="F1132" s="26"/>
      <c r="G1132" s="56"/>
      <c r="H1132" s="53">
        <f t="shared" ref="H1132" si="93">D1132</f>
        <v>133.5</v>
      </c>
    </row>
    <row r="1133" spans="1:8" ht="12.75" customHeight="1" thickBot="1" x14ac:dyDescent="0.25">
      <c r="B1133" s="166" t="s">
        <v>13</v>
      </c>
      <c r="C1133" s="167"/>
      <c r="D1133" s="167"/>
      <c r="E1133" s="167"/>
      <c r="F1133" s="167"/>
      <c r="G1133" s="168"/>
      <c r="H1133" s="24">
        <f>SUM(H1123:H1132)</f>
        <v>597.62649999999996</v>
      </c>
    </row>
    <row r="1134" spans="1:8" ht="12.75" customHeight="1" x14ac:dyDescent="0.2"/>
    <row r="1135" spans="1:8" ht="12.75" customHeight="1" x14ac:dyDescent="0.2">
      <c r="A1135" s="11" t="s">
        <v>510</v>
      </c>
      <c r="B1135" s="12" t="s">
        <v>511</v>
      </c>
    </row>
    <row r="1136" spans="1:8" ht="12.75" customHeight="1" thickBot="1" x14ac:dyDescent="0.25"/>
    <row r="1137" spans="1:8" ht="12.75" customHeight="1" x14ac:dyDescent="0.2">
      <c r="B1137" s="16" t="s">
        <v>5</v>
      </c>
      <c r="C1137" s="17" t="s">
        <v>179</v>
      </c>
      <c r="D1137" s="17" t="s">
        <v>350</v>
      </c>
      <c r="E1137" s="18" t="s">
        <v>76</v>
      </c>
      <c r="F1137" s="18" t="s">
        <v>181</v>
      </c>
      <c r="G1137" s="18" t="s">
        <v>10</v>
      </c>
      <c r="H1137" s="19" t="s">
        <v>191</v>
      </c>
    </row>
    <row r="1138" spans="1:8" ht="12.75" customHeight="1" x14ac:dyDescent="0.2">
      <c r="B1138" s="55" t="s">
        <v>298</v>
      </c>
      <c r="C1138" s="21"/>
      <c r="D1138" s="25"/>
      <c r="E1138" s="26"/>
      <c r="F1138" s="26"/>
      <c r="G1138" s="56"/>
      <c r="H1138" s="53">
        <v>18.04</v>
      </c>
    </row>
    <row r="1139" spans="1:8" ht="12.75" customHeight="1" x14ac:dyDescent="0.2">
      <c r="B1139" s="55" t="s">
        <v>268</v>
      </c>
      <c r="C1139" s="21"/>
      <c r="D1139" s="25"/>
      <c r="E1139" s="26"/>
      <c r="F1139" s="26"/>
      <c r="G1139" s="56"/>
      <c r="H1139" s="53">
        <v>17.57</v>
      </c>
    </row>
    <row r="1140" spans="1:8" ht="12.75" customHeight="1" x14ac:dyDescent="0.2">
      <c r="B1140" s="55" t="s">
        <v>299</v>
      </c>
      <c r="C1140" s="21"/>
      <c r="D1140" s="25"/>
      <c r="E1140" s="26"/>
      <c r="F1140" s="26"/>
      <c r="G1140" s="56"/>
      <c r="H1140" s="53">
        <v>3.69</v>
      </c>
    </row>
    <row r="1141" spans="1:8" ht="12.75" customHeight="1" x14ac:dyDescent="0.2">
      <c r="B1141" s="55" t="s">
        <v>300</v>
      </c>
      <c r="C1141" s="21"/>
      <c r="D1141" s="25"/>
      <c r="E1141" s="26"/>
      <c r="F1141" s="26"/>
      <c r="G1141" s="56"/>
      <c r="H1141" s="53">
        <v>3.65</v>
      </c>
    </row>
    <row r="1142" spans="1:8" ht="12.75" customHeight="1" x14ac:dyDescent="0.2">
      <c r="B1142" s="55" t="s">
        <v>301</v>
      </c>
      <c r="C1142" s="21"/>
      <c r="D1142" s="51"/>
      <c r="E1142" s="26"/>
      <c r="F1142" s="26"/>
      <c r="G1142" s="26"/>
      <c r="H1142" s="53">
        <v>6.6</v>
      </c>
    </row>
    <row r="1143" spans="1:8" ht="12.75" customHeight="1" x14ac:dyDescent="0.2">
      <c r="B1143" s="105" t="s">
        <v>107</v>
      </c>
      <c r="C1143" s="97"/>
      <c r="D1143" s="98"/>
      <c r="E1143" s="98"/>
      <c r="F1143" s="98"/>
      <c r="G1143" s="98"/>
      <c r="H1143" s="86">
        <v>2.64</v>
      </c>
    </row>
    <row r="1144" spans="1:8" ht="12.75" customHeight="1" x14ac:dyDescent="0.2">
      <c r="B1144" s="105" t="s">
        <v>108</v>
      </c>
      <c r="C1144" s="97"/>
      <c r="D1144" s="98"/>
      <c r="E1144" s="98"/>
      <c r="F1144" s="98"/>
      <c r="G1144" s="98"/>
      <c r="H1144" s="86">
        <v>2.52</v>
      </c>
    </row>
    <row r="1145" spans="1:8" ht="12.75" customHeight="1" x14ac:dyDescent="0.2">
      <c r="A1145" s="15"/>
      <c r="B1145" s="20" t="s">
        <v>146</v>
      </c>
      <c r="C1145" s="50"/>
      <c r="D1145" s="50"/>
      <c r="E1145" s="50"/>
      <c r="F1145" s="52"/>
      <c r="G1145" s="52"/>
      <c r="H1145" s="53">
        <v>41.16</v>
      </c>
    </row>
    <row r="1146" spans="1:8" ht="12.75" customHeight="1" thickBot="1" x14ac:dyDescent="0.25">
      <c r="B1146" s="166" t="s">
        <v>13</v>
      </c>
      <c r="C1146" s="167"/>
      <c r="D1146" s="167"/>
      <c r="E1146" s="167"/>
      <c r="F1146" s="167"/>
      <c r="G1146" s="168"/>
      <c r="H1146" s="24">
        <f>SUM(H1138:H1145)</f>
        <v>95.87</v>
      </c>
    </row>
    <row r="1147" spans="1:8" ht="12.75" customHeight="1" x14ac:dyDescent="0.2"/>
    <row r="1148" spans="1:8" ht="12.75" customHeight="1" x14ac:dyDescent="0.2">
      <c r="A1148" s="11" t="s">
        <v>512</v>
      </c>
      <c r="B1148" s="12" t="s">
        <v>513</v>
      </c>
    </row>
    <row r="1149" spans="1:8" ht="12.75" customHeight="1" thickBot="1" x14ac:dyDescent="0.25"/>
    <row r="1150" spans="1:8" ht="12.75" customHeight="1" x14ac:dyDescent="0.2">
      <c r="B1150" s="16" t="s">
        <v>5</v>
      </c>
      <c r="C1150" s="17" t="s">
        <v>179</v>
      </c>
      <c r="D1150" s="17" t="s">
        <v>350</v>
      </c>
      <c r="E1150" s="18" t="s">
        <v>76</v>
      </c>
      <c r="F1150" s="18" t="s">
        <v>181</v>
      </c>
      <c r="G1150" s="18" t="s">
        <v>10</v>
      </c>
      <c r="H1150" s="19" t="s">
        <v>191</v>
      </c>
    </row>
    <row r="1151" spans="1:8" ht="12.75" customHeight="1" x14ac:dyDescent="0.2">
      <c r="B1151" s="55" t="s">
        <v>363</v>
      </c>
      <c r="C1151" s="21"/>
      <c r="D1151" s="25">
        <v>1266.3599999999999</v>
      </c>
      <c r="E1151" s="25"/>
      <c r="F1151" s="25"/>
      <c r="G1151" s="56"/>
      <c r="H1151" s="53">
        <f t="shared" ref="H1151" si="94">D1151</f>
        <v>1266.3599999999999</v>
      </c>
    </row>
    <row r="1152" spans="1:8" ht="12.75" customHeight="1" x14ac:dyDescent="0.2">
      <c r="B1152" s="55" t="s">
        <v>782</v>
      </c>
      <c r="C1152" s="21">
        <v>0.5</v>
      </c>
      <c r="D1152" s="25">
        <v>262.27999999999997</v>
      </c>
      <c r="E1152" s="25"/>
      <c r="F1152" s="25"/>
      <c r="G1152" s="56"/>
      <c r="H1152" s="53">
        <f>C1152*D1152</f>
        <v>131.13999999999999</v>
      </c>
    </row>
    <row r="1153" spans="1:11" ht="12.75" customHeight="1" thickBot="1" x14ac:dyDescent="0.25">
      <c r="B1153" s="166" t="s">
        <v>13</v>
      </c>
      <c r="C1153" s="167"/>
      <c r="D1153" s="167"/>
      <c r="E1153" s="167"/>
      <c r="F1153" s="167"/>
      <c r="G1153" s="168"/>
      <c r="H1153" s="24">
        <f>SUM(H1151:H1152)</f>
        <v>1397.5</v>
      </c>
    </row>
    <row r="1154" spans="1:11" ht="12.75" customHeight="1" x14ac:dyDescent="0.2"/>
    <row r="1155" spans="1:11" ht="12.75" customHeight="1" x14ac:dyDescent="0.2">
      <c r="A1155" s="11" t="s">
        <v>514</v>
      </c>
      <c r="B1155" s="12" t="s">
        <v>515</v>
      </c>
    </row>
    <row r="1156" spans="1:11" ht="12.75" customHeight="1" thickBot="1" x14ac:dyDescent="0.25"/>
    <row r="1157" spans="1:11" ht="12.75" customHeight="1" x14ac:dyDescent="0.2">
      <c r="B1157" s="16" t="s">
        <v>5</v>
      </c>
      <c r="C1157" s="17" t="s">
        <v>179</v>
      </c>
      <c r="D1157" s="17" t="s">
        <v>350</v>
      </c>
      <c r="E1157" s="18" t="s">
        <v>76</v>
      </c>
      <c r="F1157" s="18" t="s">
        <v>181</v>
      </c>
      <c r="G1157" s="18" t="s">
        <v>10</v>
      </c>
      <c r="H1157" s="19" t="s">
        <v>191</v>
      </c>
    </row>
    <row r="1158" spans="1:11" ht="12.75" customHeight="1" x14ac:dyDescent="0.2">
      <c r="B1158" s="55" t="s">
        <v>363</v>
      </c>
      <c r="C1158" s="21"/>
      <c r="D1158" s="25">
        <v>1266.3599999999999</v>
      </c>
      <c r="E1158" s="25"/>
      <c r="F1158" s="25"/>
      <c r="G1158" s="56"/>
      <c r="H1158" s="53">
        <f t="shared" ref="H1158" si="95">D1158</f>
        <v>1266.3599999999999</v>
      </c>
    </row>
    <row r="1159" spans="1:11" ht="12.75" customHeight="1" x14ac:dyDescent="0.2">
      <c r="B1159" s="55" t="s">
        <v>781</v>
      </c>
      <c r="C1159" s="21">
        <v>0.5</v>
      </c>
      <c r="D1159" s="25">
        <v>262.27999999999997</v>
      </c>
      <c r="E1159" s="25"/>
      <c r="F1159" s="25"/>
      <c r="G1159" s="56"/>
      <c r="H1159" s="53">
        <f>C1159*D1159</f>
        <v>131.13999999999999</v>
      </c>
    </row>
    <row r="1160" spans="1:11" ht="12.75" customHeight="1" thickBot="1" x14ac:dyDescent="0.25">
      <c r="B1160" s="166" t="s">
        <v>13</v>
      </c>
      <c r="C1160" s="167"/>
      <c r="D1160" s="167"/>
      <c r="E1160" s="167"/>
      <c r="F1160" s="167"/>
      <c r="G1160" s="168"/>
      <c r="H1160" s="24">
        <f>SUM(H1158:H1159)</f>
        <v>1397.5</v>
      </c>
    </row>
    <row r="1161" spans="1:11" ht="12.75" customHeight="1" x14ac:dyDescent="0.2"/>
    <row r="1162" spans="1:11" ht="12.75" customHeight="1" x14ac:dyDescent="0.2">
      <c r="A1162" s="11" t="s">
        <v>514</v>
      </c>
      <c r="B1162" s="12" t="s">
        <v>640</v>
      </c>
      <c r="C1162" s="125"/>
      <c r="D1162" s="125"/>
      <c r="E1162" s="125"/>
      <c r="F1162" s="125"/>
      <c r="G1162" s="125"/>
      <c r="H1162" s="125"/>
      <c r="I1162" s="125"/>
      <c r="J1162" s="125"/>
      <c r="K1162" s="125"/>
    </row>
    <row r="1163" spans="1:11" ht="12.75" customHeight="1" thickBot="1" x14ac:dyDescent="0.25">
      <c r="A1163" s="125"/>
      <c r="B1163" s="125"/>
      <c r="C1163" s="125"/>
      <c r="D1163" s="125"/>
      <c r="E1163" s="125"/>
      <c r="F1163" s="125"/>
      <c r="G1163" s="125"/>
      <c r="H1163" s="125"/>
      <c r="I1163" s="125"/>
      <c r="J1163" s="125"/>
      <c r="K1163" s="125"/>
    </row>
    <row r="1164" spans="1:11" ht="12.75" customHeight="1" x14ac:dyDescent="0.2">
      <c r="A1164" s="125"/>
      <c r="B1164" s="16" t="s">
        <v>5</v>
      </c>
      <c r="C1164" s="17" t="s">
        <v>179</v>
      </c>
      <c r="D1164" s="17" t="s">
        <v>350</v>
      </c>
      <c r="E1164" s="18" t="s">
        <v>76</v>
      </c>
      <c r="F1164" s="18" t="s">
        <v>181</v>
      </c>
      <c r="G1164" s="18" t="s">
        <v>10</v>
      </c>
      <c r="H1164" s="19" t="s">
        <v>191</v>
      </c>
      <c r="I1164" s="125"/>
      <c r="J1164" s="125"/>
      <c r="K1164" s="125"/>
    </row>
    <row r="1165" spans="1:11" ht="12.75" customHeight="1" x14ac:dyDescent="0.2">
      <c r="A1165" s="125"/>
      <c r="B1165" s="55" t="s">
        <v>641</v>
      </c>
      <c r="C1165" s="21">
        <v>2</v>
      </c>
      <c r="D1165" s="25"/>
      <c r="E1165" s="3">
        <v>5.15</v>
      </c>
      <c r="F1165" s="25">
        <v>2.4500000000000002</v>
      </c>
      <c r="G1165" s="56"/>
      <c r="H1165" s="53">
        <f>C1165*E1165*F1165</f>
        <v>25.235000000000003</v>
      </c>
      <c r="I1165" s="165"/>
      <c r="J1165" s="165"/>
      <c r="K1165" s="165"/>
    </row>
    <row r="1166" spans="1:11" ht="12.75" customHeight="1" x14ac:dyDescent="0.2">
      <c r="A1166" s="125"/>
      <c r="B1166" s="55" t="s">
        <v>642</v>
      </c>
      <c r="C1166" s="21">
        <v>2</v>
      </c>
      <c r="D1166" s="25"/>
      <c r="E1166" s="25">
        <v>2.84</v>
      </c>
      <c r="F1166" s="25">
        <v>3.61</v>
      </c>
      <c r="G1166" s="56"/>
      <c r="H1166" s="53">
        <f>C1166*E1166*F1166</f>
        <v>20.504799999999999</v>
      </c>
      <c r="I1166" s="165"/>
      <c r="J1166" s="165"/>
      <c r="K1166" s="165"/>
    </row>
    <row r="1167" spans="1:11" ht="12.75" customHeight="1" x14ac:dyDescent="0.2">
      <c r="A1167" s="125"/>
      <c r="B1167" s="55" t="s">
        <v>783</v>
      </c>
      <c r="C1167" s="21"/>
      <c r="D1167" s="25">
        <v>93.73</v>
      </c>
      <c r="E1167" s="25"/>
      <c r="F1167" s="25"/>
      <c r="G1167" s="56"/>
      <c r="H1167" s="53">
        <f>D1167</f>
        <v>93.73</v>
      </c>
      <c r="I1167" s="202"/>
      <c r="J1167" s="165"/>
      <c r="K1167" s="165"/>
    </row>
    <row r="1168" spans="1:11" ht="12.75" customHeight="1" thickBot="1" x14ac:dyDescent="0.25">
      <c r="A1168" s="125"/>
      <c r="B1168" s="166" t="s">
        <v>13</v>
      </c>
      <c r="C1168" s="167"/>
      <c r="D1168" s="167"/>
      <c r="E1168" s="167"/>
      <c r="F1168" s="167"/>
      <c r="G1168" s="168"/>
      <c r="H1168" s="24">
        <f>SUM(H1165:H1167)</f>
        <v>139.46980000000002</v>
      </c>
      <c r="I1168" s="125"/>
      <c r="J1168" s="125"/>
      <c r="K1168" s="125"/>
    </row>
    <row r="1169" spans="1:26" ht="12.75" customHeight="1" x14ac:dyDescent="0.2">
      <c r="A1169" s="125"/>
      <c r="B1169" s="125"/>
      <c r="C1169" s="125"/>
      <c r="D1169" s="125"/>
      <c r="E1169" s="125"/>
      <c r="F1169" s="125"/>
      <c r="G1169" s="125"/>
      <c r="H1169" s="125"/>
      <c r="I1169" s="125"/>
      <c r="J1169" s="125"/>
      <c r="K1169" s="125"/>
    </row>
    <row r="1170" spans="1:26" ht="12.75" customHeight="1" x14ac:dyDescent="0.2">
      <c r="A1170" s="7">
        <v>11</v>
      </c>
      <c r="B1170" s="194" t="s">
        <v>516</v>
      </c>
      <c r="C1170" s="194"/>
      <c r="D1170" s="194"/>
      <c r="E1170" s="194"/>
      <c r="F1170" s="194"/>
      <c r="G1170" s="194"/>
      <c r="H1170" s="194"/>
    </row>
    <row r="1171" spans="1:26" ht="12.75" customHeight="1" x14ac:dyDescent="0.2"/>
    <row r="1172" spans="1:26" ht="12.75" customHeight="1" x14ac:dyDescent="0.2">
      <c r="A1172" s="11" t="s">
        <v>517</v>
      </c>
      <c r="B1172" s="12" t="s">
        <v>518</v>
      </c>
      <c r="C1172" s="13"/>
      <c r="D1172" s="13"/>
      <c r="E1172" s="5"/>
      <c r="F1172" s="5"/>
      <c r="G1172" s="5"/>
      <c r="H1172" s="27"/>
      <c r="I1172" s="27"/>
      <c r="J1172" s="27"/>
      <c r="K1172" s="27"/>
      <c r="L1172" s="44"/>
      <c r="M1172" s="44"/>
      <c r="N1172" s="44"/>
      <c r="O1172" s="44"/>
      <c r="P1172" s="44"/>
      <c r="Q1172" s="44"/>
      <c r="R1172" s="44"/>
      <c r="S1172" s="44"/>
      <c r="T1172" s="44"/>
      <c r="U1172" s="44"/>
      <c r="V1172" s="44"/>
      <c r="W1172" s="44"/>
      <c r="X1172" s="44"/>
      <c r="Y1172" s="44"/>
      <c r="Z1172" s="44"/>
    </row>
    <row r="1173" spans="1:26" ht="12.75" customHeight="1" thickBot="1" x14ac:dyDescent="0.25">
      <c r="A1173" s="15"/>
      <c r="B1173" s="13"/>
      <c r="C1173" s="13"/>
      <c r="D1173" s="13"/>
      <c r="E1173" s="5"/>
      <c r="F1173" s="5"/>
      <c r="G1173" s="5"/>
      <c r="H1173" s="27"/>
      <c r="I1173" s="27"/>
      <c r="J1173" s="27"/>
      <c r="K1173" s="27"/>
      <c r="L1173" s="44"/>
      <c r="M1173" s="44"/>
      <c r="N1173" s="44"/>
      <c r="O1173" s="44"/>
      <c r="P1173" s="44"/>
      <c r="Q1173" s="44"/>
      <c r="R1173" s="44"/>
      <c r="S1173" s="44"/>
      <c r="T1173" s="44"/>
      <c r="U1173" s="44"/>
      <c r="V1173" s="44"/>
      <c r="W1173" s="44"/>
      <c r="X1173" s="44"/>
      <c r="Y1173" s="44"/>
      <c r="Z1173" s="44"/>
    </row>
    <row r="1174" spans="1:26" ht="12.75" customHeight="1" x14ac:dyDescent="0.2">
      <c r="A1174" s="5"/>
      <c r="B1174" s="16" t="s">
        <v>5</v>
      </c>
      <c r="C1174" s="17" t="s">
        <v>6</v>
      </c>
      <c r="D1174" s="18" t="s">
        <v>76</v>
      </c>
      <c r="E1174" s="18" t="s">
        <v>77</v>
      </c>
      <c r="F1174" s="18" t="s">
        <v>10</v>
      </c>
      <c r="G1174" s="19" t="s">
        <v>6</v>
      </c>
      <c r="H1174" s="27"/>
      <c r="I1174" s="27"/>
      <c r="J1174" s="27"/>
      <c r="K1174" s="27"/>
      <c r="L1174" s="44"/>
      <c r="M1174" s="44"/>
      <c r="N1174" s="44"/>
      <c r="O1174" s="44"/>
      <c r="P1174" s="44"/>
      <c r="Q1174" s="44"/>
      <c r="R1174" s="44"/>
      <c r="S1174" s="44"/>
      <c r="T1174" s="44"/>
      <c r="U1174" s="44"/>
      <c r="V1174" s="44"/>
      <c r="W1174" s="44"/>
      <c r="X1174" s="44"/>
      <c r="Y1174" s="44"/>
      <c r="Z1174" s="44"/>
    </row>
    <row r="1175" spans="1:26" ht="12.75" customHeight="1" x14ac:dyDescent="0.2">
      <c r="A1175" s="5"/>
      <c r="B1175" s="20" t="s">
        <v>519</v>
      </c>
      <c r="C1175" s="21">
        <v>1</v>
      </c>
      <c r="D1175" s="25"/>
      <c r="E1175" s="26"/>
      <c r="F1175" s="26"/>
      <c r="G1175" s="53">
        <f t="shared" ref="G1175:G1176" si="96">C1175</f>
        <v>1</v>
      </c>
      <c r="H1175" s="27"/>
      <c r="I1175" s="27"/>
      <c r="J1175" s="27"/>
      <c r="K1175" s="27"/>
      <c r="L1175" s="44"/>
      <c r="M1175" s="44"/>
      <c r="N1175" s="44"/>
      <c r="O1175" s="44"/>
      <c r="P1175" s="44"/>
      <c r="Q1175" s="44"/>
      <c r="R1175" s="44"/>
      <c r="S1175" s="44"/>
      <c r="T1175" s="44"/>
      <c r="U1175" s="44"/>
      <c r="V1175" s="44"/>
      <c r="W1175" s="44"/>
      <c r="X1175" s="44"/>
      <c r="Y1175" s="44"/>
      <c r="Z1175" s="44"/>
    </row>
    <row r="1176" spans="1:26" ht="12.75" customHeight="1" x14ac:dyDescent="0.2">
      <c r="A1176" s="5"/>
      <c r="B1176" s="20" t="s">
        <v>215</v>
      </c>
      <c r="C1176" s="21">
        <v>1</v>
      </c>
      <c r="D1176" s="25"/>
      <c r="E1176" s="26"/>
      <c r="F1176" s="26"/>
      <c r="G1176" s="53">
        <f t="shared" si="96"/>
        <v>1</v>
      </c>
      <c r="H1176" s="27"/>
      <c r="I1176" s="27"/>
      <c r="J1176" s="27"/>
      <c r="K1176" s="27"/>
      <c r="L1176" s="44"/>
      <c r="M1176" s="44"/>
      <c r="N1176" s="44"/>
      <c r="O1176" s="44"/>
      <c r="P1176" s="44"/>
      <c r="Q1176" s="44"/>
      <c r="R1176" s="44"/>
      <c r="S1176" s="44"/>
      <c r="T1176" s="44"/>
      <c r="U1176" s="44"/>
      <c r="V1176" s="44"/>
      <c r="W1176" s="44"/>
      <c r="X1176" s="44"/>
      <c r="Y1176" s="44"/>
      <c r="Z1176" s="44"/>
    </row>
    <row r="1177" spans="1:26" ht="15" customHeight="1" thickBot="1" x14ac:dyDescent="0.25">
      <c r="A1177" s="5"/>
      <c r="B1177" s="166" t="s">
        <v>73</v>
      </c>
      <c r="C1177" s="167"/>
      <c r="D1177" s="167"/>
      <c r="E1177" s="167"/>
      <c r="F1177" s="168"/>
      <c r="G1177" s="24">
        <f>SUM(G1175:G1176)</f>
        <v>2</v>
      </c>
      <c r="H1177" s="27"/>
      <c r="I1177" s="27"/>
      <c r="J1177" s="27"/>
      <c r="K1177" s="27"/>
      <c r="L1177" s="44"/>
      <c r="M1177" s="44"/>
      <c r="N1177" s="44"/>
      <c r="O1177" s="44"/>
      <c r="P1177" s="44"/>
      <c r="Q1177" s="44"/>
      <c r="R1177" s="44"/>
      <c r="S1177" s="44"/>
      <c r="T1177" s="44"/>
      <c r="U1177" s="44"/>
      <c r="V1177" s="44"/>
      <c r="W1177" s="44"/>
      <c r="X1177" s="44"/>
      <c r="Y1177" s="44"/>
      <c r="Z1177" s="44"/>
    </row>
    <row r="1178" spans="1:26" ht="12.75" customHeight="1" thickBot="1" x14ac:dyDescent="0.25">
      <c r="A1178" s="5"/>
      <c r="B1178" s="116"/>
      <c r="C1178" s="117"/>
      <c r="D1178" s="118"/>
      <c r="E1178" s="118"/>
      <c r="F1178" s="118"/>
      <c r="G1178" s="119"/>
      <c r="H1178" s="27"/>
      <c r="I1178" s="27"/>
      <c r="J1178" s="27"/>
      <c r="K1178" s="27"/>
      <c r="L1178" s="44"/>
      <c r="M1178" s="44"/>
      <c r="N1178" s="44"/>
      <c r="O1178" s="44"/>
      <c r="P1178" s="44"/>
      <c r="Q1178" s="44"/>
      <c r="R1178" s="44"/>
      <c r="S1178" s="44"/>
      <c r="T1178" s="44"/>
      <c r="U1178" s="44"/>
      <c r="V1178" s="44"/>
      <c r="W1178" s="44"/>
      <c r="X1178" s="44"/>
      <c r="Y1178" s="44"/>
      <c r="Z1178" s="44"/>
    </row>
    <row r="1179" spans="1:26" ht="12.75" customHeight="1" thickBot="1" x14ac:dyDescent="0.25">
      <c r="A1179" s="11" t="s">
        <v>520</v>
      </c>
      <c r="B1179" s="12" t="s">
        <v>521</v>
      </c>
      <c r="C1179" s="120"/>
      <c r="D1179" s="120"/>
      <c r="E1179" s="121"/>
      <c r="F1179" s="121"/>
      <c r="G1179" s="121"/>
      <c r="H1179" s="27"/>
      <c r="I1179" s="27"/>
      <c r="J1179" s="27"/>
      <c r="K1179" s="27"/>
      <c r="L1179" s="44"/>
      <c r="M1179" s="44"/>
      <c r="N1179" s="44"/>
      <c r="O1179" s="44"/>
      <c r="P1179" s="44"/>
      <c r="Q1179" s="44"/>
      <c r="R1179" s="44"/>
      <c r="S1179" s="44"/>
      <c r="T1179" s="44"/>
      <c r="U1179" s="44"/>
      <c r="V1179" s="44"/>
      <c r="W1179" s="44"/>
      <c r="X1179" s="44"/>
      <c r="Y1179" s="44"/>
      <c r="Z1179" s="44"/>
    </row>
    <row r="1180" spans="1:26" ht="12.75" customHeight="1" thickBot="1" x14ac:dyDescent="0.25">
      <c r="A1180" s="120"/>
      <c r="B1180" s="122"/>
      <c r="C1180" s="122"/>
      <c r="D1180" s="122"/>
      <c r="E1180" s="123"/>
      <c r="F1180" s="123"/>
      <c r="G1180" s="123"/>
      <c r="H1180" s="27"/>
      <c r="I1180" s="27"/>
      <c r="J1180" s="27"/>
      <c r="K1180" s="27"/>
      <c r="L1180" s="44"/>
      <c r="M1180" s="44"/>
      <c r="N1180" s="44"/>
      <c r="O1180" s="44"/>
      <c r="P1180" s="44"/>
      <c r="Q1180" s="44"/>
      <c r="R1180" s="44"/>
      <c r="S1180" s="44"/>
      <c r="T1180" s="44"/>
      <c r="U1180" s="44"/>
      <c r="V1180" s="44"/>
      <c r="W1180" s="44"/>
      <c r="X1180" s="44"/>
      <c r="Y1180" s="44"/>
      <c r="Z1180" s="44"/>
    </row>
    <row r="1181" spans="1:26" ht="12.75" customHeight="1" thickBot="1" x14ac:dyDescent="0.25">
      <c r="A1181" s="124"/>
      <c r="B1181" s="16" t="s">
        <v>5</v>
      </c>
      <c r="C1181" s="17" t="s">
        <v>6</v>
      </c>
      <c r="D1181" s="18" t="s">
        <v>76</v>
      </c>
      <c r="E1181" s="18" t="s">
        <v>77</v>
      </c>
      <c r="F1181" s="18" t="s">
        <v>10</v>
      </c>
      <c r="G1181" s="19" t="s">
        <v>6</v>
      </c>
      <c r="H1181" s="27"/>
      <c r="I1181" s="27"/>
      <c r="J1181" s="27"/>
      <c r="K1181" s="27"/>
      <c r="L1181" s="44"/>
      <c r="M1181" s="44"/>
      <c r="N1181" s="44"/>
      <c r="O1181" s="44"/>
      <c r="P1181" s="44"/>
      <c r="Q1181" s="44"/>
      <c r="R1181" s="44"/>
      <c r="S1181" s="44"/>
      <c r="T1181" s="44"/>
      <c r="U1181" s="44"/>
      <c r="V1181" s="44"/>
      <c r="W1181" s="44"/>
      <c r="X1181" s="44"/>
      <c r="Y1181" s="44"/>
      <c r="Z1181" s="44"/>
    </row>
    <row r="1182" spans="1:26" ht="12.75" customHeight="1" thickBot="1" x14ac:dyDescent="0.25">
      <c r="A1182" s="124"/>
      <c r="B1182" s="20" t="s">
        <v>522</v>
      </c>
      <c r="C1182" s="21">
        <v>4</v>
      </c>
      <c r="D1182" s="25"/>
      <c r="E1182" s="26"/>
      <c r="F1182" s="26"/>
      <c r="G1182" s="53">
        <v>4</v>
      </c>
      <c r="H1182" s="27"/>
      <c r="I1182" s="27"/>
      <c r="J1182" s="27"/>
      <c r="K1182" s="27"/>
      <c r="L1182" s="44"/>
      <c r="M1182" s="44"/>
      <c r="N1182" s="44"/>
      <c r="O1182" s="44"/>
      <c r="P1182" s="44"/>
      <c r="Q1182" s="44"/>
      <c r="R1182" s="44"/>
      <c r="S1182" s="44"/>
      <c r="T1182" s="44"/>
      <c r="U1182" s="44"/>
      <c r="V1182" s="44"/>
      <c r="W1182" s="44"/>
      <c r="X1182" s="44"/>
      <c r="Y1182" s="44"/>
      <c r="Z1182" s="44"/>
    </row>
    <row r="1183" spans="1:26" ht="12.75" customHeight="1" thickBot="1" x14ac:dyDescent="0.25">
      <c r="A1183" s="124"/>
      <c r="B1183" s="20" t="s">
        <v>214</v>
      </c>
      <c r="C1183" s="21">
        <v>1</v>
      </c>
      <c r="D1183" s="25"/>
      <c r="E1183" s="26"/>
      <c r="F1183" s="26"/>
      <c r="G1183" s="53">
        <v>1</v>
      </c>
      <c r="H1183" s="27"/>
      <c r="I1183" s="27"/>
      <c r="J1183" s="27"/>
      <c r="K1183" s="27"/>
      <c r="L1183" s="44"/>
      <c r="M1183" s="44"/>
      <c r="N1183" s="44"/>
      <c r="O1183" s="44"/>
      <c r="P1183" s="44"/>
      <c r="Q1183" s="44"/>
      <c r="R1183" s="44"/>
      <c r="S1183" s="44"/>
      <c r="T1183" s="44"/>
      <c r="U1183" s="44"/>
      <c r="V1183" s="44"/>
      <c r="W1183" s="44"/>
      <c r="X1183" s="44"/>
      <c r="Y1183" s="44"/>
      <c r="Z1183" s="44"/>
    </row>
    <row r="1184" spans="1:26" ht="12.75" customHeight="1" thickBot="1" x14ac:dyDescent="0.25">
      <c r="A1184" s="124"/>
      <c r="B1184" s="20" t="s">
        <v>215</v>
      </c>
      <c r="C1184" s="21">
        <v>1</v>
      </c>
      <c r="D1184" s="25"/>
      <c r="E1184" s="26"/>
      <c r="F1184" s="26"/>
      <c r="G1184" s="53">
        <v>1</v>
      </c>
      <c r="H1184" s="27"/>
      <c r="I1184" s="27"/>
      <c r="J1184" s="27"/>
      <c r="K1184" s="27"/>
      <c r="L1184" s="44"/>
      <c r="M1184" s="44"/>
      <c r="N1184" s="44"/>
      <c r="O1184" s="44"/>
      <c r="P1184" s="44"/>
      <c r="Q1184" s="44"/>
      <c r="R1184" s="44"/>
      <c r="S1184" s="44"/>
      <c r="T1184" s="44"/>
      <c r="U1184" s="44"/>
      <c r="V1184" s="44"/>
      <c r="W1184" s="44"/>
      <c r="X1184" s="44"/>
      <c r="Y1184" s="44"/>
      <c r="Z1184" s="44"/>
    </row>
    <row r="1185" spans="1:26" ht="15" customHeight="1" thickBot="1" x14ac:dyDescent="0.25">
      <c r="A1185" s="124"/>
      <c r="B1185" s="166" t="s">
        <v>73</v>
      </c>
      <c r="C1185" s="167"/>
      <c r="D1185" s="167"/>
      <c r="E1185" s="167"/>
      <c r="F1185" s="168"/>
      <c r="G1185" s="24">
        <f>SUM(G1182:G1184)</f>
        <v>6</v>
      </c>
      <c r="H1185" s="27"/>
      <c r="I1185" s="27"/>
      <c r="J1185" s="27"/>
      <c r="K1185" s="27"/>
      <c r="L1185" s="44"/>
      <c r="M1185" s="44"/>
      <c r="N1185" s="44"/>
      <c r="O1185" s="44"/>
      <c r="P1185" s="44"/>
      <c r="Q1185" s="44"/>
      <c r="R1185" s="44"/>
      <c r="S1185" s="44"/>
      <c r="T1185" s="44"/>
      <c r="U1185" s="44"/>
      <c r="V1185" s="44"/>
      <c r="W1185" s="44"/>
      <c r="X1185" s="44"/>
      <c r="Y1185" s="44"/>
      <c r="Z1185" s="44"/>
    </row>
    <row r="1186" spans="1:26" ht="12.75" customHeight="1" x14ac:dyDescent="0.2">
      <c r="A1186" s="5"/>
      <c r="B1186" s="177"/>
      <c r="C1186" s="178"/>
      <c r="D1186" s="178"/>
      <c r="E1186" s="178"/>
      <c r="F1186" s="178"/>
      <c r="G1186" s="10"/>
      <c r="H1186" s="27"/>
      <c r="I1186" s="27"/>
      <c r="J1186" s="27"/>
      <c r="K1186" s="27"/>
      <c r="L1186" s="44"/>
      <c r="M1186" s="44"/>
      <c r="N1186" s="44"/>
      <c r="O1186" s="44"/>
      <c r="P1186" s="44"/>
      <c r="Q1186" s="44"/>
      <c r="R1186" s="44"/>
      <c r="S1186" s="44"/>
      <c r="T1186" s="44"/>
      <c r="U1186" s="44"/>
      <c r="V1186" s="44"/>
      <c r="W1186" s="44"/>
      <c r="X1186" s="44"/>
      <c r="Y1186" s="44"/>
      <c r="Z1186" s="44"/>
    </row>
    <row r="1187" spans="1:26" ht="12.75" customHeight="1" x14ac:dyDescent="0.2">
      <c r="A1187" s="11" t="s">
        <v>523</v>
      </c>
      <c r="B1187" s="62" t="s">
        <v>524</v>
      </c>
      <c r="C1187" s="13"/>
      <c r="D1187" s="13"/>
      <c r="E1187" s="5"/>
      <c r="F1187" s="5"/>
      <c r="G1187" s="5"/>
      <c r="H1187" s="27"/>
      <c r="I1187" s="27"/>
      <c r="J1187" s="27"/>
      <c r="K1187" s="27"/>
      <c r="L1187" s="44"/>
      <c r="M1187" s="44"/>
      <c r="N1187" s="44"/>
      <c r="O1187" s="44"/>
      <c r="P1187" s="44"/>
      <c r="Q1187" s="44"/>
      <c r="R1187" s="44"/>
      <c r="S1187" s="44"/>
      <c r="T1187" s="44"/>
      <c r="U1187" s="44"/>
      <c r="V1187" s="44"/>
      <c r="W1187" s="44"/>
      <c r="X1187" s="44"/>
      <c r="Y1187" s="44"/>
      <c r="Z1187" s="44"/>
    </row>
    <row r="1188" spans="1:26" ht="12.75" customHeight="1" thickBot="1" x14ac:dyDescent="0.25">
      <c r="A1188" s="15"/>
      <c r="B1188" s="13"/>
      <c r="C1188" s="13"/>
      <c r="D1188" s="13"/>
      <c r="E1188" s="5"/>
      <c r="F1188" s="5"/>
      <c r="G1188" s="5"/>
      <c r="H1188" s="27"/>
      <c r="I1188" s="27"/>
      <c r="J1188" s="27"/>
      <c r="K1188" s="27"/>
      <c r="L1188" s="44"/>
      <c r="M1188" s="44"/>
      <c r="N1188" s="44"/>
      <c r="O1188" s="44"/>
      <c r="P1188" s="44"/>
      <c r="Q1188" s="44"/>
      <c r="R1188" s="44"/>
      <c r="S1188" s="44"/>
      <c r="T1188" s="44"/>
      <c r="U1188" s="44"/>
      <c r="V1188" s="44"/>
      <c r="W1188" s="44"/>
      <c r="X1188" s="44"/>
      <c r="Y1188" s="44"/>
      <c r="Z1188" s="44"/>
    </row>
    <row r="1189" spans="1:26" ht="12.75" customHeight="1" x14ac:dyDescent="0.2">
      <c r="A1189" s="5"/>
      <c r="B1189" s="16" t="s">
        <v>5</v>
      </c>
      <c r="C1189" s="17" t="s">
        <v>6</v>
      </c>
      <c r="D1189" s="18" t="s">
        <v>76</v>
      </c>
      <c r="E1189" s="18" t="s">
        <v>77</v>
      </c>
      <c r="F1189" s="18" t="s">
        <v>10</v>
      </c>
      <c r="G1189" s="19" t="s">
        <v>6</v>
      </c>
      <c r="H1189" s="27"/>
      <c r="I1189" s="27"/>
      <c r="J1189" s="27"/>
      <c r="K1189" s="27"/>
      <c r="L1189" s="44"/>
      <c r="M1189" s="44"/>
      <c r="N1189" s="44"/>
      <c r="O1189" s="44"/>
      <c r="P1189" s="44"/>
      <c r="Q1189" s="44"/>
      <c r="R1189" s="44"/>
      <c r="S1189" s="44"/>
      <c r="T1189" s="44"/>
      <c r="U1189" s="44"/>
      <c r="V1189" s="44"/>
      <c r="W1189" s="44"/>
      <c r="X1189" s="44"/>
      <c r="Y1189" s="44"/>
      <c r="Z1189" s="44"/>
    </row>
    <row r="1190" spans="1:26" ht="12.75" customHeight="1" x14ac:dyDescent="0.2">
      <c r="A1190" s="5"/>
      <c r="B1190" s="20" t="s">
        <v>214</v>
      </c>
      <c r="C1190" s="21">
        <v>2</v>
      </c>
      <c r="D1190" s="25"/>
      <c r="E1190" s="26"/>
      <c r="F1190" s="26"/>
      <c r="G1190" s="53">
        <f t="shared" ref="G1190:G1191" si="97">C1190</f>
        <v>2</v>
      </c>
      <c r="H1190" s="27"/>
      <c r="I1190" s="27"/>
      <c r="J1190" s="27"/>
      <c r="K1190" s="27"/>
      <c r="L1190" s="44"/>
      <c r="M1190" s="44"/>
      <c r="N1190" s="44"/>
      <c r="O1190" s="44"/>
      <c r="P1190" s="44"/>
      <c r="Q1190" s="44"/>
      <c r="R1190" s="44"/>
      <c r="S1190" s="44"/>
      <c r="T1190" s="44"/>
      <c r="U1190" s="44"/>
      <c r="V1190" s="44"/>
      <c r="W1190" s="44"/>
      <c r="X1190" s="44"/>
      <c r="Y1190" s="44"/>
      <c r="Z1190" s="44"/>
    </row>
    <row r="1191" spans="1:26" ht="12.75" customHeight="1" x14ac:dyDescent="0.2">
      <c r="A1191" s="5"/>
      <c r="B1191" s="20" t="s">
        <v>215</v>
      </c>
      <c r="C1191" s="21">
        <v>2</v>
      </c>
      <c r="D1191" s="25"/>
      <c r="E1191" s="26"/>
      <c r="F1191" s="26"/>
      <c r="G1191" s="53">
        <f t="shared" si="97"/>
        <v>2</v>
      </c>
      <c r="H1191" s="27"/>
      <c r="I1191" s="27"/>
      <c r="J1191" s="27"/>
      <c r="K1191" s="27"/>
      <c r="L1191" s="44"/>
      <c r="M1191" s="44"/>
      <c r="N1191" s="44"/>
      <c r="O1191" s="44"/>
      <c r="P1191" s="44"/>
      <c r="Q1191" s="44"/>
      <c r="R1191" s="44"/>
      <c r="S1191" s="44"/>
      <c r="T1191" s="44"/>
      <c r="U1191" s="44"/>
      <c r="V1191" s="44"/>
      <c r="W1191" s="44"/>
      <c r="X1191" s="44"/>
      <c r="Y1191" s="44"/>
      <c r="Z1191" s="44"/>
    </row>
    <row r="1192" spans="1:26" ht="15" customHeight="1" thickBot="1" x14ac:dyDescent="0.25">
      <c r="A1192" s="5"/>
      <c r="B1192" s="166" t="s">
        <v>73</v>
      </c>
      <c r="C1192" s="167"/>
      <c r="D1192" s="167"/>
      <c r="E1192" s="167"/>
      <c r="F1192" s="168"/>
      <c r="G1192" s="24">
        <f>SUM(G1190:G1191)</f>
        <v>4</v>
      </c>
      <c r="H1192" s="27"/>
      <c r="I1192" s="27"/>
      <c r="J1192" s="27"/>
      <c r="K1192" s="27"/>
      <c r="L1192" s="44"/>
      <c r="M1192" s="44"/>
      <c r="N1192" s="44"/>
      <c r="O1192" s="44"/>
      <c r="P1192" s="44"/>
      <c r="Q1192" s="44"/>
      <c r="R1192" s="44"/>
      <c r="S1192" s="44"/>
      <c r="T1192" s="44"/>
      <c r="U1192" s="44"/>
      <c r="V1192" s="44"/>
      <c r="W1192" s="44"/>
      <c r="X1192" s="44"/>
      <c r="Y1192" s="44"/>
      <c r="Z1192" s="44"/>
    </row>
    <row r="1193" spans="1:26" ht="12.75" customHeight="1" x14ac:dyDescent="0.2">
      <c r="A1193" s="5"/>
      <c r="B1193" s="116"/>
      <c r="C1193" s="117"/>
      <c r="D1193" s="118"/>
      <c r="E1193" s="118"/>
      <c r="F1193" s="118"/>
      <c r="G1193" s="119"/>
      <c r="H1193" s="27"/>
      <c r="I1193" s="27"/>
      <c r="J1193" s="27"/>
      <c r="K1193" s="27"/>
      <c r="L1193" s="44"/>
      <c r="M1193" s="44"/>
      <c r="N1193" s="44"/>
      <c r="O1193" s="44"/>
      <c r="P1193" s="44"/>
      <c r="Q1193" s="44"/>
      <c r="R1193" s="44"/>
      <c r="S1193" s="44"/>
      <c r="T1193" s="44"/>
      <c r="U1193" s="44"/>
      <c r="V1193" s="44"/>
      <c r="W1193" s="44"/>
      <c r="X1193" s="44"/>
      <c r="Y1193" s="44"/>
      <c r="Z1193" s="44"/>
    </row>
    <row r="1194" spans="1:26" ht="12.75" customHeight="1" x14ac:dyDescent="0.2">
      <c r="A1194" s="11" t="s">
        <v>525</v>
      </c>
      <c r="B1194" s="12" t="s">
        <v>526</v>
      </c>
      <c r="C1194" s="13"/>
      <c r="D1194" s="13"/>
      <c r="E1194" s="5"/>
      <c r="F1194" s="5"/>
      <c r="G1194" s="5"/>
      <c r="H1194" s="27"/>
      <c r="I1194" s="27"/>
      <c r="J1194" s="27"/>
      <c r="K1194" s="27"/>
      <c r="L1194" s="44"/>
      <c r="M1194" s="44"/>
      <c r="N1194" s="44"/>
      <c r="O1194" s="44"/>
      <c r="P1194" s="44"/>
      <c r="Q1194" s="44"/>
      <c r="R1194" s="44"/>
      <c r="S1194" s="44"/>
      <c r="T1194" s="44"/>
      <c r="U1194" s="44"/>
      <c r="V1194" s="44"/>
      <c r="W1194" s="44"/>
      <c r="X1194" s="44"/>
      <c r="Y1194" s="44"/>
      <c r="Z1194" s="44"/>
    </row>
    <row r="1195" spans="1:26" ht="12.75" customHeight="1" thickBot="1" x14ac:dyDescent="0.25">
      <c r="A1195" s="15"/>
      <c r="B1195" s="13"/>
      <c r="C1195" s="13"/>
      <c r="D1195" s="13"/>
      <c r="E1195" s="5"/>
      <c r="F1195" s="5"/>
      <c r="G1195" s="5"/>
      <c r="H1195" s="27"/>
      <c r="I1195" s="27"/>
      <c r="J1195" s="27"/>
      <c r="K1195" s="27"/>
      <c r="L1195" s="44"/>
      <c r="M1195" s="44"/>
      <c r="N1195" s="44"/>
      <c r="O1195" s="44"/>
      <c r="P1195" s="44"/>
      <c r="Q1195" s="44"/>
      <c r="R1195" s="44"/>
      <c r="S1195" s="44"/>
      <c r="T1195" s="44"/>
      <c r="U1195" s="44"/>
      <c r="V1195" s="44"/>
      <c r="W1195" s="44"/>
      <c r="X1195" s="44"/>
      <c r="Y1195" s="44"/>
      <c r="Z1195" s="44"/>
    </row>
    <row r="1196" spans="1:26" ht="12.75" customHeight="1" x14ac:dyDescent="0.2">
      <c r="A1196" s="5"/>
      <c r="B1196" s="16" t="s">
        <v>5</v>
      </c>
      <c r="C1196" s="17" t="s">
        <v>6</v>
      </c>
      <c r="D1196" s="18" t="s">
        <v>76</v>
      </c>
      <c r="E1196" s="18" t="s">
        <v>77</v>
      </c>
      <c r="F1196" s="18" t="s">
        <v>10</v>
      </c>
      <c r="G1196" s="19" t="s">
        <v>6</v>
      </c>
      <c r="H1196" s="27"/>
      <c r="I1196" s="27"/>
      <c r="J1196" s="27"/>
      <c r="K1196" s="27"/>
      <c r="L1196" s="44"/>
      <c r="M1196" s="44"/>
      <c r="N1196" s="44"/>
      <c r="O1196" s="44"/>
      <c r="P1196" s="44"/>
      <c r="Q1196" s="44"/>
      <c r="R1196" s="44"/>
      <c r="S1196" s="44"/>
      <c r="T1196" s="44"/>
      <c r="U1196" s="44"/>
      <c r="V1196" s="44"/>
      <c r="W1196" s="44"/>
      <c r="X1196" s="44"/>
      <c r="Y1196" s="44"/>
      <c r="Z1196" s="44"/>
    </row>
    <row r="1197" spans="1:26" ht="12.75" customHeight="1" x14ac:dyDescent="0.2">
      <c r="A1197" s="5"/>
      <c r="B1197" s="20" t="s">
        <v>214</v>
      </c>
      <c r="C1197" s="21">
        <v>1</v>
      </c>
      <c r="D1197" s="25"/>
      <c r="E1197" s="26"/>
      <c r="F1197" s="26"/>
      <c r="G1197" s="53">
        <f t="shared" ref="G1197:G1198" si="98">C1197</f>
        <v>1</v>
      </c>
      <c r="H1197" s="27"/>
      <c r="I1197" s="27"/>
      <c r="J1197" s="27"/>
      <c r="K1197" s="27"/>
      <c r="L1197" s="44"/>
      <c r="M1197" s="44"/>
      <c r="N1197" s="44"/>
      <c r="O1197" s="44"/>
      <c r="P1197" s="44"/>
      <c r="Q1197" s="44"/>
      <c r="R1197" s="44"/>
      <c r="S1197" s="44"/>
      <c r="T1197" s="44"/>
      <c r="U1197" s="44"/>
      <c r="V1197" s="44"/>
      <c r="W1197" s="44"/>
      <c r="X1197" s="44"/>
      <c r="Y1197" s="44"/>
      <c r="Z1197" s="44"/>
    </row>
    <row r="1198" spans="1:26" ht="12.75" customHeight="1" x14ac:dyDescent="0.2">
      <c r="A1198" s="5"/>
      <c r="B1198" s="20" t="s">
        <v>215</v>
      </c>
      <c r="C1198" s="21">
        <v>1</v>
      </c>
      <c r="D1198" s="25"/>
      <c r="E1198" s="26"/>
      <c r="F1198" s="26"/>
      <c r="G1198" s="53">
        <f t="shared" si="98"/>
        <v>1</v>
      </c>
      <c r="H1198" s="27"/>
      <c r="I1198" s="27"/>
      <c r="J1198" s="27"/>
      <c r="K1198" s="27"/>
      <c r="L1198" s="44"/>
      <c r="M1198" s="44"/>
      <c r="N1198" s="44"/>
      <c r="O1198" s="44"/>
      <c r="P1198" s="44"/>
      <c r="Q1198" s="44"/>
      <c r="R1198" s="44"/>
      <c r="S1198" s="44"/>
      <c r="T1198" s="44"/>
      <c r="U1198" s="44"/>
      <c r="V1198" s="44"/>
      <c r="W1198" s="44"/>
      <c r="X1198" s="44"/>
      <c r="Y1198" s="44"/>
      <c r="Z1198" s="44"/>
    </row>
    <row r="1199" spans="1:26" ht="15" customHeight="1" thickBot="1" x14ac:dyDescent="0.25">
      <c r="A1199" s="5"/>
      <c r="B1199" s="166" t="s">
        <v>73</v>
      </c>
      <c r="C1199" s="167"/>
      <c r="D1199" s="167"/>
      <c r="E1199" s="167"/>
      <c r="F1199" s="168"/>
      <c r="G1199" s="24">
        <f>SUM(G1197:G1198)</f>
        <v>2</v>
      </c>
      <c r="H1199" s="27"/>
      <c r="I1199" s="27"/>
      <c r="J1199" s="27"/>
      <c r="K1199" s="27"/>
      <c r="L1199" s="44"/>
      <c r="M1199" s="44"/>
      <c r="N1199" s="44"/>
      <c r="O1199" s="44"/>
      <c r="P1199" s="44"/>
      <c r="Q1199" s="44"/>
      <c r="R1199" s="44"/>
      <c r="S1199" s="44"/>
      <c r="T1199" s="44"/>
      <c r="U1199" s="44"/>
      <c r="V1199" s="44"/>
      <c r="W1199" s="44"/>
      <c r="X1199" s="44"/>
      <c r="Y1199" s="44"/>
      <c r="Z1199" s="44"/>
    </row>
    <row r="1200" spans="1:26" ht="12.75" customHeight="1" x14ac:dyDescent="0.2">
      <c r="A1200" s="5"/>
      <c r="B1200" s="116"/>
      <c r="C1200" s="117"/>
      <c r="D1200" s="118"/>
      <c r="E1200" s="118"/>
      <c r="F1200" s="118"/>
      <c r="G1200" s="119"/>
      <c r="H1200" s="27"/>
      <c r="I1200" s="27"/>
      <c r="J1200" s="27"/>
      <c r="K1200" s="27"/>
      <c r="L1200" s="44"/>
      <c r="M1200" s="44"/>
      <c r="N1200" s="44"/>
      <c r="O1200" s="44"/>
      <c r="P1200" s="44"/>
      <c r="Q1200" s="44"/>
      <c r="R1200" s="44"/>
      <c r="S1200" s="44"/>
      <c r="T1200" s="44"/>
      <c r="U1200" s="44"/>
      <c r="V1200" s="44"/>
      <c r="W1200" s="44"/>
      <c r="X1200" s="44"/>
      <c r="Y1200" s="44"/>
      <c r="Z1200" s="44"/>
    </row>
    <row r="1201" spans="1:26" ht="12.75" customHeight="1" x14ac:dyDescent="0.2">
      <c r="A1201" s="11" t="s">
        <v>527</v>
      </c>
      <c r="B1201" s="12" t="s">
        <v>528</v>
      </c>
      <c r="C1201" s="117"/>
      <c r="D1201" s="118"/>
      <c r="E1201" s="118"/>
      <c r="F1201" s="118"/>
      <c r="G1201" s="119"/>
      <c r="H1201" s="27"/>
      <c r="I1201" s="27"/>
      <c r="J1201" s="27"/>
      <c r="K1201" s="27"/>
      <c r="L1201" s="44"/>
      <c r="M1201" s="44"/>
      <c r="N1201" s="44"/>
      <c r="O1201" s="44"/>
      <c r="P1201" s="44"/>
      <c r="Q1201" s="44"/>
      <c r="R1201" s="44"/>
      <c r="S1201" s="44"/>
      <c r="T1201" s="44"/>
      <c r="U1201" s="44"/>
      <c r="V1201" s="44"/>
      <c r="W1201" s="44"/>
      <c r="X1201" s="44"/>
      <c r="Y1201" s="44"/>
      <c r="Z1201" s="44"/>
    </row>
    <row r="1202" spans="1:26" ht="12.75" customHeight="1" thickBot="1" x14ac:dyDescent="0.25">
      <c r="A1202" s="5"/>
      <c r="B1202" s="116"/>
      <c r="C1202" s="117"/>
      <c r="D1202" s="118"/>
      <c r="E1202" s="118"/>
      <c r="F1202" s="118"/>
      <c r="G1202" s="119"/>
      <c r="H1202" s="27"/>
      <c r="I1202" s="27"/>
      <c r="J1202" s="27"/>
      <c r="K1202" s="27"/>
      <c r="L1202" s="44"/>
      <c r="M1202" s="44"/>
      <c r="N1202" s="44"/>
      <c r="O1202" s="44"/>
      <c r="P1202" s="44"/>
      <c r="Q1202" s="44"/>
      <c r="R1202" s="44"/>
      <c r="S1202" s="44"/>
      <c r="T1202" s="44"/>
      <c r="U1202" s="44"/>
      <c r="V1202" s="44"/>
      <c r="W1202" s="44"/>
      <c r="X1202" s="44"/>
      <c r="Y1202" s="44"/>
      <c r="Z1202" s="44"/>
    </row>
    <row r="1203" spans="1:26" ht="12.75" customHeight="1" x14ac:dyDescent="0.2">
      <c r="A1203" s="5"/>
      <c r="B1203" s="16" t="s">
        <v>5</v>
      </c>
      <c r="C1203" s="17" t="s">
        <v>6</v>
      </c>
      <c r="D1203" s="18" t="s">
        <v>76</v>
      </c>
      <c r="E1203" s="18" t="s">
        <v>77</v>
      </c>
      <c r="F1203" s="18" t="s">
        <v>10</v>
      </c>
      <c r="G1203" s="19" t="s">
        <v>6</v>
      </c>
      <c r="H1203" s="27"/>
      <c r="I1203" s="27"/>
      <c r="J1203" s="27"/>
      <c r="K1203" s="27"/>
      <c r="L1203" s="44"/>
      <c r="M1203" s="44"/>
      <c r="N1203" s="44"/>
      <c r="O1203" s="44"/>
      <c r="P1203" s="44"/>
      <c r="Q1203" s="44"/>
      <c r="R1203" s="44"/>
      <c r="S1203" s="44"/>
      <c r="T1203" s="44"/>
      <c r="U1203" s="44"/>
      <c r="V1203" s="44"/>
      <c r="W1203" s="44"/>
      <c r="X1203" s="44"/>
      <c r="Y1203" s="44"/>
      <c r="Z1203" s="44"/>
    </row>
    <row r="1204" spans="1:26" ht="12.75" customHeight="1" x14ac:dyDescent="0.2">
      <c r="A1204" s="5"/>
      <c r="B1204" s="20" t="s">
        <v>522</v>
      </c>
      <c r="C1204" s="21">
        <v>6</v>
      </c>
      <c r="D1204" s="25"/>
      <c r="E1204" s="26"/>
      <c r="F1204" s="26"/>
      <c r="G1204" s="53">
        <v>5</v>
      </c>
      <c r="H1204" s="27"/>
      <c r="I1204" s="27"/>
      <c r="J1204" s="27"/>
      <c r="K1204" s="27"/>
      <c r="L1204" s="44"/>
      <c r="M1204" s="44"/>
      <c r="N1204" s="44"/>
      <c r="O1204" s="44"/>
      <c r="P1204" s="44"/>
      <c r="Q1204" s="44"/>
      <c r="R1204" s="44"/>
      <c r="S1204" s="44"/>
      <c r="T1204" s="44"/>
      <c r="U1204" s="44"/>
      <c r="V1204" s="44"/>
      <c r="W1204" s="44"/>
      <c r="X1204" s="44"/>
      <c r="Y1204" s="44"/>
      <c r="Z1204" s="44"/>
    </row>
    <row r="1205" spans="1:26" ht="12.75" customHeight="1" x14ac:dyDescent="0.2">
      <c r="A1205" s="5"/>
      <c r="B1205" s="20" t="s">
        <v>47</v>
      </c>
      <c r="C1205" s="21">
        <v>8</v>
      </c>
      <c r="D1205" s="25"/>
      <c r="E1205" s="26"/>
      <c r="F1205" s="26"/>
      <c r="G1205" s="53">
        <v>3</v>
      </c>
      <c r="H1205" s="27"/>
      <c r="I1205" s="27"/>
      <c r="J1205" s="27"/>
      <c r="K1205" s="27"/>
      <c r="L1205" s="44"/>
      <c r="M1205" s="44"/>
      <c r="N1205" s="44"/>
      <c r="O1205" s="44"/>
      <c r="P1205" s="44"/>
      <c r="Q1205" s="44"/>
      <c r="R1205" s="44"/>
      <c r="S1205" s="44"/>
      <c r="T1205" s="44"/>
      <c r="U1205" s="44"/>
      <c r="V1205" s="44"/>
      <c r="W1205" s="44"/>
      <c r="X1205" s="44"/>
      <c r="Y1205" s="44"/>
      <c r="Z1205" s="44"/>
    </row>
    <row r="1206" spans="1:26" ht="12.75" customHeight="1" x14ac:dyDescent="0.2">
      <c r="A1206" s="5"/>
      <c r="B1206" s="20" t="s">
        <v>214</v>
      </c>
      <c r="C1206" s="21">
        <v>1</v>
      </c>
      <c r="D1206" s="25"/>
      <c r="E1206" s="26"/>
      <c r="F1206" s="26"/>
      <c r="G1206" s="53">
        <v>1</v>
      </c>
      <c r="H1206" s="27"/>
      <c r="I1206" s="27"/>
      <c r="J1206" s="27"/>
      <c r="K1206" s="27"/>
      <c r="L1206" s="44"/>
      <c r="M1206" s="44"/>
      <c r="N1206" s="44"/>
      <c r="O1206" s="44"/>
      <c r="P1206" s="44"/>
      <c r="Q1206" s="44"/>
      <c r="R1206" s="44"/>
      <c r="S1206" s="44"/>
      <c r="T1206" s="44"/>
      <c r="U1206" s="44"/>
      <c r="V1206" s="44"/>
      <c r="W1206" s="44"/>
      <c r="X1206" s="44"/>
      <c r="Y1206" s="44"/>
      <c r="Z1206" s="44"/>
    </row>
    <row r="1207" spans="1:26" ht="12.75" customHeight="1" x14ac:dyDescent="0.2">
      <c r="A1207" s="5"/>
      <c r="B1207" s="20" t="s">
        <v>215</v>
      </c>
      <c r="C1207" s="21">
        <v>1</v>
      </c>
      <c r="D1207" s="25"/>
      <c r="E1207" s="26"/>
      <c r="F1207" s="26"/>
      <c r="G1207" s="53">
        <v>1</v>
      </c>
      <c r="H1207" s="27"/>
      <c r="I1207" s="27"/>
      <c r="J1207" s="27"/>
      <c r="K1207" s="27"/>
      <c r="L1207" s="44"/>
      <c r="M1207" s="44"/>
      <c r="N1207" s="44"/>
      <c r="O1207" s="44"/>
      <c r="P1207" s="44"/>
      <c r="Q1207" s="44"/>
      <c r="R1207" s="44"/>
      <c r="S1207" s="44"/>
      <c r="T1207" s="44"/>
      <c r="U1207" s="44"/>
      <c r="V1207" s="44"/>
      <c r="W1207" s="44"/>
      <c r="X1207" s="44"/>
      <c r="Y1207" s="44"/>
      <c r="Z1207" s="44"/>
    </row>
    <row r="1208" spans="1:26" ht="12.75" customHeight="1" thickBot="1" x14ac:dyDescent="0.25">
      <c r="A1208" s="5"/>
      <c r="B1208" s="166" t="s">
        <v>73</v>
      </c>
      <c r="C1208" s="167"/>
      <c r="D1208" s="167"/>
      <c r="E1208" s="167"/>
      <c r="F1208" s="168"/>
      <c r="G1208" s="24">
        <v>10</v>
      </c>
      <c r="H1208" s="27"/>
      <c r="I1208" s="27"/>
      <c r="J1208" s="27"/>
      <c r="K1208" s="27"/>
      <c r="L1208" s="44"/>
      <c r="M1208" s="44"/>
      <c r="N1208" s="44"/>
      <c r="O1208" s="44"/>
      <c r="P1208" s="44"/>
      <c r="Q1208" s="44"/>
      <c r="R1208" s="44"/>
      <c r="S1208" s="44"/>
      <c r="T1208" s="44"/>
      <c r="U1208" s="44"/>
      <c r="V1208" s="44"/>
      <c r="W1208" s="44"/>
      <c r="X1208" s="44"/>
      <c r="Y1208" s="44"/>
      <c r="Z1208" s="44"/>
    </row>
    <row r="1209" spans="1:26" ht="12.75" customHeight="1" x14ac:dyDescent="0.2">
      <c r="A1209" s="5"/>
      <c r="B1209" s="116"/>
      <c r="C1209" s="117"/>
      <c r="D1209" s="118"/>
      <c r="E1209" s="118"/>
      <c r="F1209" s="118"/>
      <c r="G1209" s="119"/>
      <c r="H1209" s="27"/>
      <c r="I1209" s="27"/>
      <c r="J1209" s="27"/>
      <c r="K1209" s="27"/>
      <c r="L1209" s="44"/>
      <c r="M1209" s="44"/>
      <c r="N1209" s="44"/>
      <c r="O1209" s="44"/>
      <c r="P1209" s="44"/>
      <c r="Q1209" s="44"/>
      <c r="R1209" s="44"/>
      <c r="S1209" s="44"/>
      <c r="T1209" s="44"/>
      <c r="U1209" s="44"/>
      <c r="V1209" s="44"/>
      <c r="W1209" s="44"/>
      <c r="X1209" s="44"/>
      <c r="Y1209" s="44"/>
      <c r="Z1209" s="44"/>
    </row>
    <row r="1210" spans="1:26" ht="12.75" customHeight="1" x14ac:dyDescent="0.2">
      <c r="A1210" s="11" t="s">
        <v>529</v>
      </c>
      <c r="B1210" s="62" t="s">
        <v>530</v>
      </c>
      <c r="C1210" s="117"/>
      <c r="D1210" s="118"/>
      <c r="E1210" s="118"/>
      <c r="F1210" s="118"/>
      <c r="G1210" s="119"/>
      <c r="H1210" s="27"/>
      <c r="I1210" s="27"/>
      <c r="J1210" s="27"/>
      <c r="K1210" s="27"/>
      <c r="L1210" s="44"/>
      <c r="M1210" s="44"/>
      <c r="N1210" s="44"/>
      <c r="O1210" s="44"/>
      <c r="P1210" s="44"/>
      <c r="Q1210" s="44"/>
      <c r="R1210" s="44"/>
      <c r="S1210" s="44"/>
      <c r="T1210" s="44"/>
      <c r="U1210" s="44"/>
      <c r="V1210" s="44"/>
      <c r="W1210" s="44"/>
      <c r="X1210" s="44"/>
      <c r="Y1210" s="44"/>
      <c r="Z1210" s="44"/>
    </row>
    <row r="1211" spans="1:26" ht="12.75" customHeight="1" thickBot="1" x14ac:dyDescent="0.25">
      <c r="A1211" s="5"/>
      <c r="B1211" s="116"/>
      <c r="C1211" s="117"/>
      <c r="D1211" s="118"/>
      <c r="E1211" s="118"/>
      <c r="F1211" s="118"/>
      <c r="G1211" s="119"/>
      <c r="H1211" s="27"/>
      <c r="I1211" s="27"/>
      <c r="J1211" s="27"/>
      <c r="K1211" s="27"/>
      <c r="L1211" s="44"/>
      <c r="M1211" s="44"/>
      <c r="N1211" s="44"/>
      <c r="O1211" s="44"/>
      <c r="P1211" s="44"/>
      <c r="Q1211" s="44"/>
      <c r="R1211" s="44"/>
      <c r="S1211" s="44"/>
      <c r="T1211" s="44"/>
      <c r="U1211" s="44"/>
      <c r="V1211" s="44"/>
      <c r="W1211" s="44"/>
      <c r="X1211" s="44"/>
      <c r="Y1211" s="44"/>
      <c r="Z1211" s="44"/>
    </row>
    <row r="1212" spans="1:26" ht="12.75" customHeight="1" x14ac:dyDescent="0.2">
      <c r="A1212" s="5"/>
      <c r="B1212" s="16" t="s">
        <v>5</v>
      </c>
      <c r="C1212" s="17" t="s">
        <v>6</v>
      </c>
      <c r="D1212" s="18" t="s">
        <v>11</v>
      </c>
      <c r="E1212" s="18" t="s">
        <v>77</v>
      </c>
      <c r="F1212" s="18" t="s">
        <v>10</v>
      </c>
      <c r="G1212" s="19" t="s">
        <v>11</v>
      </c>
      <c r="H1212" s="27"/>
      <c r="I1212" s="27"/>
      <c r="J1212" s="27"/>
      <c r="K1212" s="27"/>
      <c r="L1212" s="44"/>
      <c r="M1212" s="44"/>
      <c r="N1212" s="44"/>
      <c r="O1212" s="44"/>
      <c r="P1212" s="44"/>
      <c r="Q1212" s="44"/>
      <c r="R1212" s="44"/>
      <c r="S1212" s="44"/>
      <c r="T1212" s="44"/>
      <c r="U1212" s="44"/>
      <c r="V1212" s="44"/>
      <c r="W1212" s="44"/>
      <c r="X1212" s="44"/>
      <c r="Y1212" s="44"/>
      <c r="Z1212" s="44"/>
    </row>
    <row r="1213" spans="1:26" ht="12.75" customHeight="1" x14ac:dyDescent="0.2">
      <c r="A1213" s="5"/>
      <c r="B1213" s="20" t="s">
        <v>522</v>
      </c>
      <c r="C1213" s="21"/>
      <c r="D1213" s="25">
        <v>0.96</v>
      </c>
      <c r="E1213" s="26"/>
      <c r="F1213" s="26"/>
      <c r="G1213" s="53">
        <f t="shared" ref="G1213:G1216" si="99">D1213</f>
        <v>0.96</v>
      </c>
      <c r="H1213" s="27"/>
      <c r="I1213" s="27"/>
      <c r="J1213" s="27"/>
      <c r="K1213" s="27"/>
      <c r="L1213" s="44"/>
      <c r="M1213" s="44"/>
      <c r="N1213" s="44"/>
      <c r="O1213" s="44"/>
      <c r="P1213" s="44"/>
      <c r="Q1213" s="44"/>
      <c r="R1213" s="44"/>
      <c r="S1213" s="44"/>
      <c r="T1213" s="44"/>
      <c r="U1213" s="44"/>
      <c r="V1213" s="44"/>
      <c r="W1213" s="44"/>
      <c r="X1213" s="44"/>
      <c r="Y1213" s="44"/>
      <c r="Z1213" s="44"/>
    </row>
    <row r="1214" spans="1:26" ht="12.75" customHeight="1" x14ac:dyDescent="0.2">
      <c r="A1214" s="5"/>
      <c r="B1214" s="20" t="s">
        <v>47</v>
      </c>
      <c r="C1214" s="21"/>
      <c r="D1214" s="25">
        <v>0.96</v>
      </c>
      <c r="E1214" s="26"/>
      <c r="F1214" s="26"/>
      <c r="G1214" s="53">
        <f t="shared" si="99"/>
        <v>0.96</v>
      </c>
      <c r="H1214" s="27"/>
      <c r="I1214" s="27"/>
      <c r="J1214" s="27"/>
      <c r="K1214" s="27"/>
      <c r="L1214" s="44"/>
      <c r="M1214" s="44"/>
      <c r="N1214" s="44"/>
      <c r="O1214" s="44"/>
      <c r="P1214" s="44"/>
      <c r="Q1214" s="44"/>
      <c r="R1214" s="44"/>
      <c r="S1214" s="44"/>
      <c r="T1214" s="44"/>
      <c r="U1214" s="44"/>
      <c r="V1214" s="44"/>
      <c r="W1214" s="44"/>
      <c r="X1214" s="44"/>
      <c r="Y1214" s="44"/>
      <c r="Z1214" s="44"/>
    </row>
    <row r="1215" spans="1:26" ht="12.75" customHeight="1" x14ac:dyDescent="0.2">
      <c r="A1215" s="5"/>
      <c r="B1215" s="20" t="s">
        <v>214</v>
      </c>
      <c r="C1215" s="21"/>
      <c r="D1215" s="25">
        <v>0.41</v>
      </c>
      <c r="E1215" s="26"/>
      <c r="F1215" s="26"/>
      <c r="G1215" s="53">
        <f t="shared" si="99"/>
        <v>0.41</v>
      </c>
      <c r="H1215" s="27"/>
      <c r="I1215" s="27"/>
      <c r="J1215" s="27"/>
      <c r="K1215" s="27"/>
      <c r="L1215" s="44"/>
      <c r="M1215" s="44"/>
      <c r="N1215" s="44"/>
      <c r="O1215" s="44"/>
      <c r="P1215" s="44"/>
      <c r="Q1215" s="44"/>
      <c r="R1215" s="44"/>
      <c r="S1215" s="44"/>
      <c r="T1215" s="44"/>
      <c r="U1215" s="44"/>
      <c r="V1215" s="44"/>
      <c r="W1215" s="44"/>
      <c r="X1215" s="44"/>
      <c r="Y1215" s="44"/>
      <c r="Z1215" s="44"/>
    </row>
    <row r="1216" spans="1:26" ht="12.75" customHeight="1" x14ac:dyDescent="0.2">
      <c r="A1216" s="5"/>
      <c r="B1216" s="20" t="s">
        <v>215</v>
      </c>
      <c r="C1216" s="21"/>
      <c r="D1216" s="25">
        <v>0.41</v>
      </c>
      <c r="E1216" s="26"/>
      <c r="F1216" s="26"/>
      <c r="G1216" s="53">
        <f t="shared" si="99"/>
        <v>0.41</v>
      </c>
      <c r="H1216" s="27"/>
      <c r="I1216" s="27"/>
      <c r="J1216" s="27"/>
      <c r="K1216" s="27"/>
      <c r="L1216" s="44"/>
      <c r="M1216" s="44"/>
      <c r="N1216" s="44"/>
      <c r="O1216" s="44"/>
      <c r="P1216" s="44"/>
      <c r="Q1216" s="44"/>
      <c r="R1216" s="44"/>
      <c r="S1216" s="44"/>
      <c r="T1216" s="44"/>
      <c r="U1216" s="44"/>
      <c r="V1216" s="44"/>
      <c r="W1216" s="44"/>
      <c r="X1216" s="44"/>
      <c r="Y1216" s="44"/>
      <c r="Z1216" s="44"/>
    </row>
    <row r="1217" spans="1:26" ht="12.75" customHeight="1" thickBot="1" x14ac:dyDescent="0.25">
      <c r="A1217" s="5"/>
      <c r="B1217" s="166" t="s">
        <v>73</v>
      </c>
      <c r="C1217" s="167"/>
      <c r="D1217" s="167"/>
      <c r="E1217" s="167"/>
      <c r="F1217" s="168"/>
      <c r="G1217" s="24">
        <f>SUM(G1213:G1216)</f>
        <v>2.74</v>
      </c>
      <c r="H1217" s="27"/>
      <c r="I1217" s="27"/>
      <c r="J1217" s="27"/>
      <c r="K1217" s="27"/>
      <c r="L1217" s="44"/>
      <c r="M1217" s="44"/>
      <c r="N1217" s="44"/>
      <c r="O1217" s="44"/>
      <c r="P1217" s="44"/>
      <c r="Q1217" s="44"/>
      <c r="R1217" s="44"/>
      <c r="S1217" s="44"/>
      <c r="T1217" s="44"/>
      <c r="U1217" s="44"/>
      <c r="V1217" s="44"/>
      <c r="W1217" s="44"/>
      <c r="X1217" s="44"/>
      <c r="Y1217" s="44"/>
      <c r="Z1217" s="44"/>
    </row>
    <row r="1218" spans="1:26" ht="12.75" customHeight="1" x14ac:dyDescent="0.2">
      <c r="A1218" s="5"/>
      <c r="B1218" s="116"/>
      <c r="C1218" s="117"/>
      <c r="D1218" s="118"/>
      <c r="E1218" s="118"/>
      <c r="F1218" s="118"/>
      <c r="G1218" s="119"/>
      <c r="H1218" s="27"/>
      <c r="I1218" s="27"/>
      <c r="J1218" s="27"/>
      <c r="K1218" s="27"/>
      <c r="L1218" s="44"/>
      <c r="M1218" s="44"/>
      <c r="N1218" s="44"/>
      <c r="O1218" s="44"/>
      <c r="P1218" s="44"/>
      <c r="Q1218" s="44"/>
      <c r="R1218" s="44"/>
      <c r="S1218" s="44"/>
      <c r="T1218" s="44"/>
      <c r="U1218" s="44"/>
      <c r="V1218" s="44"/>
      <c r="W1218" s="44"/>
      <c r="X1218" s="44"/>
      <c r="Y1218" s="44"/>
      <c r="Z1218" s="44"/>
    </row>
    <row r="1219" spans="1:26" ht="12.75" customHeight="1" x14ac:dyDescent="0.2">
      <c r="A1219" s="11" t="s">
        <v>531</v>
      </c>
      <c r="B1219" s="62" t="s">
        <v>532</v>
      </c>
      <c r="C1219" s="117"/>
      <c r="D1219" s="118"/>
      <c r="E1219" s="118"/>
      <c r="F1219" s="118"/>
      <c r="G1219" s="119"/>
      <c r="H1219" s="27"/>
      <c r="I1219" s="27"/>
      <c r="J1219" s="27"/>
      <c r="K1219" s="27"/>
      <c r="L1219" s="44"/>
      <c r="M1219" s="44"/>
      <c r="N1219" s="44"/>
      <c r="O1219" s="44"/>
      <c r="P1219" s="44"/>
      <c r="Q1219" s="44"/>
      <c r="R1219" s="44"/>
      <c r="S1219" s="44"/>
      <c r="T1219" s="44"/>
      <c r="U1219" s="44"/>
      <c r="V1219" s="44"/>
      <c r="W1219" s="44"/>
      <c r="X1219" s="44"/>
      <c r="Y1219" s="44"/>
      <c r="Z1219" s="44"/>
    </row>
    <row r="1220" spans="1:26" ht="12.75" customHeight="1" thickBot="1" x14ac:dyDescent="0.25">
      <c r="A1220" s="5"/>
      <c r="B1220" s="116"/>
      <c r="C1220" s="117"/>
      <c r="D1220" s="118"/>
      <c r="E1220" s="118"/>
      <c r="F1220" s="118"/>
      <c r="G1220" s="119"/>
      <c r="H1220" s="27"/>
      <c r="I1220" s="27"/>
      <c r="J1220" s="27"/>
      <c r="K1220" s="27"/>
      <c r="L1220" s="44"/>
      <c r="M1220" s="44"/>
      <c r="N1220" s="44"/>
      <c r="O1220" s="44"/>
      <c r="P1220" s="44"/>
      <c r="Q1220" s="44"/>
      <c r="R1220" s="44"/>
      <c r="S1220" s="44"/>
      <c r="T1220" s="44"/>
      <c r="U1220" s="44"/>
      <c r="V1220" s="44"/>
      <c r="W1220" s="44"/>
      <c r="X1220" s="44"/>
      <c r="Y1220" s="44"/>
      <c r="Z1220" s="44"/>
    </row>
    <row r="1221" spans="1:26" ht="12.75" customHeight="1" x14ac:dyDescent="0.2">
      <c r="A1221" s="5"/>
      <c r="B1221" s="16" t="s">
        <v>5</v>
      </c>
      <c r="C1221" s="17" t="s">
        <v>6</v>
      </c>
      <c r="D1221" s="18" t="s">
        <v>76</v>
      </c>
      <c r="E1221" s="18" t="s">
        <v>77</v>
      </c>
      <c r="F1221" s="18" t="s">
        <v>10</v>
      </c>
      <c r="G1221" s="19" t="s">
        <v>11</v>
      </c>
      <c r="H1221" s="27"/>
      <c r="I1221" s="27"/>
      <c r="J1221" s="27"/>
      <c r="K1221" s="27"/>
      <c r="L1221" s="44"/>
      <c r="M1221" s="44"/>
      <c r="N1221" s="44"/>
      <c r="O1221" s="44"/>
      <c r="P1221" s="44"/>
      <c r="Q1221" s="44"/>
      <c r="R1221" s="44"/>
      <c r="S1221" s="44"/>
      <c r="T1221" s="44"/>
      <c r="U1221" s="44"/>
      <c r="V1221" s="44"/>
      <c r="W1221" s="44"/>
      <c r="X1221" s="44"/>
      <c r="Y1221" s="44"/>
      <c r="Z1221" s="44"/>
    </row>
    <row r="1222" spans="1:26" ht="12.75" customHeight="1" x14ac:dyDescent="0.2">
      <c r="A1222" s="5"/>
      <c r="B1222" s="20" t="s">
        <v>522</v>
      </c>
      <c r="C1222" s="21"/>
      <c r="D1222" s="25">
        <v>2.73</v>
      </c>
      <c r="E1222" s="26"/>
      <c r="F1222" s="26"/>
      <c r="G1222" s="53">
        <f t="shared" ref="G1222:G1225" si="100">D1222</f>
        <v>2.73</v>
      </c>
      <c r="H1222" s="27"/>
      <c r="I1222" s="27"/>
      <c r="J1222" s="27"/>
      <c r="K1222" s="27"/>
      <c r="L1222" s="44"/>
      <c r="M1222" s="44"/>
      <c r="N1222" s="44"/>
      <c r="O1222" s="44"/>
      <c r="P1222" s="44"/>
      <c r="Q1222" s="44"/>
      <c r="R1222" s="44"/>
      <c r="S1222" s="44"/>
      <c r="T1222" s="44"/>
      <c r="U1222" s="44"/>
      <c r="V1222" s="44"/>
      <c r="W1222" s="44"/>
      <c r="X1222" s="44"/>
      <c r="Y1222" s="44"/>
      <c r="Z1222" s="44"/>
    </row>
    <row r="1223" spans="1:26" ht="12.75" customHeight="1" x14ac:dyDescent="0.2">
      <c r="A1223" s="5"/>
      <c r="B1223" s="20" t="s">
        <v>47</v>
      </c>
      <c r="C1223" s="21"/>
      <c r="D1223" s="25">
        <v>2.73</v>
      </c>
      <c r="E1223" s="26"/>
      <c r="F1223" s="26"/>
      <c r="G1223" s="53">
        <f t="shared" si="100"/>
        <v>2.73</v>
      </c>
      <c r="H1223" s="27"/>
      <c r="I1223" s="27"/>
      <c r="J1223" s="27"/>
      <c r="K1223" s="27"/>
      <c r="L1223" s="44"/>
      <c r="M1223" s="44"/>
      <c r="N1223" s="44"/>
      <c r="O1223" s="44"/>
      <c r="P1223" s="44"/>
      <c r="Q1223" s="44"/>
      <c r="R1223" s="44"/>
      <c r="S1223" s="44"/>
      <c r="T1223" s="44"/>
      <c r="U1223" s="44"/>
      <c r="V1223" s="44"/>
      <c r="W1223" s="44"/>
      <c r="X1223" s="44"/>
      <c r="Y1223" s="44"/>
      <c r="Z1223" s="44"/>
    </row>
    <row r="1224" spans="1:26" ht="12.75" customHeight="1" x14ac:dyDescent="0.2">
      <c r="A1224" s="5"/>
      <c r="B1224" s="20" t="s">
        <v>214</v>
      </c>
      <c r="C1224" s="21"/>
      <c r="D1224" s="25">
        <v>1.1599999999999999</v>
      </c>
      <c r="E1224" s="26"/>
      <c r="F1224" s="26"/>
      <c r="G1224" s="53">
        <f t="shared" si="100"/>
        <v>1.1599999999999999</v>
      </c>
      <c r="H1224" s="27"/>
      <c r="I1224" s="27"/>
      <c r="J1224" s="27"/>
      <c r="K1224" s="27"/>
      <c r="L1224" s="44"/>
      <c r="M1224" s="44"/>
      <c r="N1224" s="44"/>
      <c r="O1224" s="44"/>
      <c r="P1224" s="44"/>
      <c r="Q1224" s="44"/>
      <c r="R1224" s="44"/>
      <c r="S1224" s="44"/>
      <c r="T1224" s="44"/>
      <c r="U1224" s="44"/>
      <c r="V1224" s="44"/>
      <c r="W1224" s="44"/>
      <c r="X1224" s="44"/>
      <c r="Y1224" s="44"/>
      <c r="Z1224" s="44"/>
    </row>
    <row r="1225" spans="1:26" ht="12.75" customHeight="1" x14ac:dyDescent="0.2">
      <c r="A1225" s="5"/>
      <c r="B1225" s="20" t="s">
        <v>215</v>
      </c>
      <c r="C1225" s="21"/>
      <c r="D1225" s="25">
        <v>1.1599999999999999</v>
      </c>
      <c r="E1225" s="26"/>
      <c r="F1225" s="26"/>
      <c r="G1225" s="53">
        <f t="shared" si="100"/>
        <v>1.1599999999999999</v>
      </c>
      <c r="H1225" s="27"/>
      <c r="I1225" s="27"/>
      <c r="J1225" s="27"/>
      <c r="K1225" s="27"/>
      <c r="L1225" s="44"/>
      <c r="M1225" s="44"/>
      <c r="N1225" s="44"/>
      <c r="O1225" s="44"/>
      <c r="P1225" s="44"/>
      <c r="Q1225" s="44"/>
      <c r="R1225" s="44"/>
      <c r="S1225" s="44"/>
      <c r="T1225" s="44"/>
      <c r="U1225" s="44"/>
      <c r="V1225" s="44"/>
      <c r="W1225" s="44"/>
      <c r="X1225" s="44"/>
      <c r="Y1225" s="44"/>
      <c r="Z1225" s="44"/>
    </row>
    <row r="1226" spans="1:26" ht="12.75" customHeight="1" thickBot="1" x14ac:dyDescent="0.25">
      <c r="A1226" s="5"/>
      <c r="B1226" s="166" t="s">
        <v>73</v>
      </c>
      <c r="C1226" s="167"/>
      <c r="D1226" s="167"/>
      <c r="E1226" s="167"/>
      <c r="F1226" s="168"/>
      <c r="G1226" s="24">
        <f>SUM(G1222:G1225)</f>
        <v>7.78</v>
      </c>
      <c r="H1226" s="27"/>
      <c r="I1226" s="27"/>
      <c r="J1226" s="27"/>
      <c r="K1226" s="27"/>
      <c r="L1226" s="44"/>
      <c r="M1226" s="44"/>
      <c r="N1226" s="44"/>
      <c r="O1226" s="44"/>
      <c r="P1226" s="44"/>
      <c r="Q1226" s="44"/>
      <c r="R1226" s="44"/>
      <c r="S1226" s="44"/>
      <c r="T1226" s="44"/>
      <c r="U1226" s="44"/>
      <c r="V1226" s="44"/>
      <c r="W1226" s="44"/>
      <c r="X1226" s="44"/>
      <c r="Y1226" s="44"/>
      <c r="Z1226" s="44"/>
    </row>
    <row r="1227" spans="1:26" ht="12.75" customHeight="1" x14ac:dyDescent="0.2">
      <c r="A1227" s="5"/>
      <c r="B1227" s="116"/>
      <c r="C1227" s="117"/>
      <c r="D1227" s="118"/>
      <c r="E1227" s="118"/>
      <c r="F1227" s="118"/>
      <c r="G1227" s="119"/>
      <c r="H1227" s="27"/>
      <c r="I1227" s="27"/>
      <c r="J1227" s="27"/>
      <c r="K1227" s="27"/>
      <c r="L1227" s="44"/>
      <c r="M1227" s="44"/>
      <c r="N1227" s="44"/>
      <c r="O1227" s="44"/>
      <c r="P1227" s="44"/>
      <c r="Q1227" s="44"/>
      <c r="R1227" s="44"/>
      <c r="S1227" s="44"/>
      <c r="T1227" s="44"/>
      <c r="U1227" s="44"/>
      <c r="V1227" s="44"/>
      <c r="W1227" s="44"/>
      <c r="X1227" s="44"/>
      <c r="Y1227" s="44"/>
      <c r="Z1227" s="44"/>
    </row>
    <row r="1228" spans="1:26" ht="12.75" customHeight="1" x14ac:dyDescent="0.2">
      <c r="A1228" s="11" t="s">
        <v>533</v>
      </c>
      <c r="B1228" s="62" t="s">
        <v>534</v>
      </c>
      <c r="C1228" s="117"/>
      <c r="D1228" s="118"/>
      <c r="E1228" s="118"/>
      <c r="F1228" s="118"/>
      <c r="G1228" s="119"/>
      <c r="H1228" s="27"/>
      <c r="I1228" s="27"/>
      <c r="J1228" s="27"/>
      <c r="K1228" s="27"/>
      <c r="L1228" s="44"/>
      <c r="M1228" s="44"/>
      <c r="N1228" s="44"/>
      <c r="O1228" s="44"/>
      <c r="P1228" s="44"/>
      <c r="Q1228" s="44"/>
      <c r="R1228" s="44"/>
      <c r="S1228" s="44"/>
      <c r="T1228" s="44"/>
      <c r="U1228" s="44"/>
      <c r="V1228" s="44"/>
      <c r="W1228" s="44"/>
      <c r="X1228" s="44"/>
      <c r="Y1228" s="44"/>
      <c r="Z1228" s="44"/>
    </row>
    <row r="1229" spans="1:26" ht="12.75" customHeight="1" thickBot="1" x14ac:dyDescent="0.25">
      <c r="A1229" s="5"/>
      <c r="B1229" s="116"/>
      <c r="C1229" s="117"/>
      <c r="D1229" s="118"/>
      <c r="E1229" s="118"/>
      <c r="F1229" s="118"/>
      <c r="G1229" s="119"/>
      <c r="H1229" s="27"/>
      <c r="I1229" s="27"/>
      <c r="J1229" s="27"/>
      <c r="K1229" s="27"/>
      <c r="L1229" s="44"/>
      <c r="M1229" s="44"/>
      <c r="N1229" s="44"/>
      <c r="O1229" s="44"/>
      <c r="P1229" s="44"/>
      <c r="Q1229" s="44"/>
      <c r="R1229" s="44"/>
      <c r="S1229" s="44"/>
      <c r="T1229" s="44"/>
      <c r="U1229" s="44"/>
      <c r="V1229" s="44"/>
      <c r="W1229" s="44"/>
      <c r="X1229" s="44"/>
      <c r="Y1229" s="44"/>
      <c r="Z1229" s="44"/>
    </row>
    <row r="1230" spans="1:26" ht="12.75" customHeight="1" x14ac:dyDescent="0.2">
      <c r="A1230" s="5"/>
      <c r="B1230" s="16" t="s">
        <v>5</v>
      </c>
      <c r="C1230" s="17" t="s">
        <v>6</v>
      </c>
      <c r="D1230" s="18" t="s">
        <v>76</v>
      </c>
      <c r="E1230" s="18" t="s">
        <v>77</v>
      </c>
      <c r="F1230" s="18" t="s">
        <v>10</v>
      </c>
      <c r="G1230" s="19" t="s">
        <v>11</v>
      </c>
      <c r="H1230" s="27"/>
      <c r="I1230" s="27"/>
      <c r="J1230" s="27"/>
      <c r="K1230" s="27"/>
      <c r="L1230" s="44"/>
      <c r="M1230" s="44"/>
      <c r="N1230" s="44"/>
      <c r="O1230" s="44"/>
      <c r="P1230" s="44"/>
      <c r="Q1230" s="44"/>
      <c r="R1230" s="44"/>
      <c r="S1230" s="44"/>
      <c r="T1230" s="44"/>
      <c r="U1230" s="44"/>
      <c r="V1230" s="44"/>
      <c r="W1230" s="44"/>
      <c r="X1230" s="44"/>
      <c r="Y1230" s="44"/>
      <c r="Z1230" s="44"/>
    </row>
    <row r="1231" spans="1:26" ht="12.75" customHeight="1" x14ac:dyDescent="0.2">
      <c r="A1231" s="5"/>
      <c r="B1231" s="20" t="s">
        <v>522</v>
      </c>
      <c r="C1231" s="21"/>
      <c r="D1231" s="25">
        <v>3.08</v>
      </c>
      <c r="E1231" s="26"/>
      <c r="F1231" s="26"/>
      <c r="G1231" s="53">
        <f t="shared" ref="G1231:G1234" si="101">D1231</f>
        <v>3.08</v>
      </c>
      <c r="H1231" s="27"/>
      <c r="I1231" s="27"/>
      <c r="J1231" s="27"/>
      <c r="K1231" s="27"/>
      <c r="L1231" s="44"/>
      <c r="M1231" s="44"/>
      <c r="N1231" s="44"/>
      <c r="O1231" s="44"/>
      <c r="P1231" s="44"/>
      <c r="Q1231" s="44"/>
      <c r="R1231" s="44"/>
      <c r="S1231" s="44"/>
      <c r="T1231" s="44"/>
      <c r="U1231" s="44"/>
      <c r="V1231" s="44"/>
      <c r="W1231" s="44"/>
      <c r="X1231" s="44"/>
      <c r="Y1231" s="44"/>
      <c r="Z1231" s="44"/>
    </row>
    <row r="1232" spans="1:26" ht="12.75" customHeight="1" x14ac:dyDescent="0.2">
      <c r="A1232" s="5"/>
      <c r="B1232" s="20" t="s">
        <v>47</v>
      </c>
      <c r="C1232" s="21"/>
      <c r="D1232" s="25">
        <v>3.08</v>
      </c>
      <c r="E1232" s="26"/>
      <c r="F1232" s="26"/>
      <c r="G1232" s="53">
        <f t="shared" si="101"/>
        <v>3.08</v>
      </c>
      <c r="H1232" s="27"/>
      <c r="I1232" s="27"/>
      <c r="J1232" s="27"/>
      <c r="K1232" s="27"/>
      <c r="L1232" s="44"/>
      <c r="M1232" s="44"/>
      <c r="N1232" s="44"/>
      <c r="O1232" s="44"/>
      <c r="P1232" s="44"/>
      <c r="Q1232" s="44"/>
      <c r="R1232" s="44"/>
      <c r="S1232" s="44"/>
      <c r="T1232" s="44"/>
      <c r="U1232" s="44"/>
      <c r="V1232" s="44"/>
      <c r="W1232" s="44"/>
      <c r="X1232" s="44"/>
      <c r="Y1232" s="44"/>
      <c r="Z1232" s="44"/>
    </row>
    <row r="1233" spans="1:26" ht="12.75" customHeight="1" x14ac:dyDescent="0.2">
      <c r="A1233" s="5"/>
      <c r="B1233" s="20" t="s">
        <v>214</v>
      </c>
      <c r="C1233" s="21"/>
      <c r="D1233" s="25">
        <v>1.23</v>
      </c>
      <c r="E1233" s="26"/>
      <c r="F1233" s="26"/>
      <c r="G1233" s="53">
        <f t="shared" si="101"/>
        <v>1.23</v>
      </c>
      <c r="H1233" s="27"/>
      <c r="I1233" s="27"/>
      <c r="J1233" s="27"/>
      <c r="K1233" s="27"/>
      <c r="L1233" s="44"/>
      <c r="M1233" s="44"/>
      <c r="N1233" s="44"/>
      <c r="O1233" s="44"/>
      <c r="P1233" s="44"/>
      <c r="Q1233" s="44"/>
      <c r="R1233" s="44"/>
      <c r="S1233" s="44"/>
      <c r="T1233" s="44"/>
      <c r="U1233" s="44"/>
      <c r="V1233" s="44"/>
      <c r="W1233" s="44"/>
      <c r="X1233" s="44"/>
      <c r="Y1233" s="44"/>
      <c r="Z1233" s="44"/>
    </row>
    <row r="1234" spans="1:26" ht="12.75" customHeight="1" x14ac:dyDescent="0.2">
      <c r="A1234" s="5"/>
      <c r="B1234" s="20" t="s">
        <v>215</v>
      </c>
      <c r="C1234" s="21"/>
      <c r="D1234" s="25">
        <v>1.23</v>
      </c>
      <c r="E1234" s="26"/>
      <c r="F1234" s="26"/>
      <c r="G1234" s="53">
        <f t="shared" si="101"/>
        <v>1.23</v>
      </c>
      <c r="H1234" s="27"/>
      <c r="I1234" s="27"/>
      <c r="J1234" s="27"/>
      <c r="K1234" s="27"/>
      <c r="L1234" s="44"/>
      <c r="M1234" s="44"/>
      <c r="N1234" s="44"/>
      <c r="O1234" s="44"/>
      <c r="P1234" s="44"/>
      <c r="Q1234" s="44"/>
      <c r="R1234" s="44"/>
      <c r="S1234" s="44"/>
      <c r="T1234" s="44"/>
      <c r="U1234" s="44"/>
      <c r="V1234" s="44"/>
      <c r="W1234" s="44"/>
      <c r="X1234" s="44"/>
      <c r="Y1234" s="44"/>
      <c r="Z1234" s="44"/>
    </row>
    <row r="1235" spans="1:26" ht="12.75" customHeight="1" thickBot="1" x14ac:dyDescent="0.25">
      <c r="A1235" s="5"/>
      <c r="B1235" s="166" t="s">
        <v>73</v>
      </c>
      <c r="C1235" s="167"/>
      <c r="D1235" s="167"/>
      <c r="E1235" s="167"/>
      <c r="F1235" s="168"/>
      <c r="G1235" s="24">
        <f>SUM(G1231:G1234)</f>
        <v>8.620000000000001</v>
      </c>
      <c r="H1235" s="27"/>
      <c r="I1235" s="27"/>
      <c r="J1235" s="27"/>
      <c r="K1235" s="27"/>
      <c r="L1235" s="44"/>
      <c r="M1235" s="44"/>
      <c r="N1235" s="44"/>
      <c r="O1235" s="44"/>
      <c r="P1235" s="44"/>
      <c r="Q1235" s="44"/>
      <c r="R1235" s="44"/>
      <c r="S1235" s="44"/>
      <c r="T1235" s="44"/>
      <c r="U1235" s="44"/>
      <c r="V1235" s="44"/>
      <c r="W1235" s="44"/>
      <c r="X1235" s="44"/>
      <c r="Y1235" s="44"/>
      <c r="Z1235" s="44"/>
    </row>
    <row r="1236" spans="1:26" ht="15.75" customHeight="1" x14ac:dyDescent="0.2">
      <c r="A1236" s="5"/>
      <c r="B1236" s="116"/>
      <c r="C1236" s="117"/>
      <c r="D1236" s="118"/>
      <c r="E1236" s="118"/>
      <c r="F1236" s="118"/>
      <c r="G1236" s="119"/>
      <c r="H1236" s="27"/>
      <c r="I1236" s="27"/>
      <c r="J1236" s="27"/>
      <c r="K1236" s="27"/>
      <c r="L1236" s="44"/>
      <c r="M1236" s="44"/>
      <c r="N1236" s="44"/>
      <c r="O1236" s="44"/>
      <c r="P1236" s="44"/>
      <c r="Q1236" s="44"/>
      <c r="R1236" s="44"/>
      <c r="S1236" s="44"/>
      <c r="T1236" s="44"/>
      <c r="U1236" s="44"/>
      <c r="V1236" s="44"/>
      <c r="W1236" s="44"/>
      <c r="X1236" s="44"/>
      <c r="Y1236" s="44"/>
      <c r="Z1236" s="44"/>
    </row>
    <row r="1237" spans="1:26" ht="12.75" customHeight="1" x14ac:dyDescent="0.2">
      <c r="A1237" s="11" t="s">
        <v>535</v>
      </c>
      <c r="B1237" s="62" t="s">
        <v>536</v>
      </c>
      <c r="C1237" s="117"/>
      <c r="D1237" s="118"/>
      <c r="E1237" s="118"/>
      <c r="F1237" s="118"/>
      <c r="G1237" s="119"/>
      <c r="H1237" s="27"/>
      <c r="I1237" s="27"/>
      <c r="J1237" s="27"/>
      <c r="K1237" s="27"/>
      <c r="L1237" s="44"/>
      <c r="M1237" s="44"/>
      <c r="N1237" s="44"/>
      <c r="O1237" s="44"/>
      <c r="P1237" s="44"/>
      <c r="Q1237" s="44"/>
      <c r="R1237" s="44"/>
      <c r="S1237" s="44"/>
      <c r="T1237" s="44"/>
      <c r="U1237" s="44"/>
      <c r="V1237" s="44"/>
      <c r="W1237" s="44"/>
      <c r="X1237" s="44"/>
      <c r="Y1237" s="44"/>
      <c r="Z1237" s="44"/>
    </row>
    <row r="1238" spans="1:26" ht="12.75" customHeight="1" thickBot="1" x14ac:dyDescent="0.25">
      <c r="A1238" s="5"/>
      <c r="B1238" s="116"/>
      <c r="C1238" s="117"/>
      <c r="D1238" s="118"/>
      <c r="E1238" s="118"/>
      <c r="F1238" s="118"/>
      <c r="G1238" s="119"/>
      <c r="H1238" s="27"/>
      <c r="I1238" s="27"/>
      <c r="J1238" s="27"/>
      <c r="K1238" s="27"/>
      <c r="L1238" s="44"/>
      <c r="M1238" s="44"/>
      <c r="N1238" s="44"/>
      <c r="O1238" s="44"/>
      <c r="P1238" s="44"/>
      <c r="Q1238" s="44"/>
      <c r="R1238" s="44"/>
      <c r="S1238" s="44"/>
      <c r="T1238" s="44"/>
      <c r="U1238" s="44"/>
      <c r="V1238" s="44"/>
      <c r="W1238" s="44"/>
      <c r="X1238" s="44"/>
      <c r="Y1238" s="44"/>
      <c r="Z1238" s="44"/>
    </row>
    <row r="1239" spans="1:26" ht="12.75" customHeight="1" x14ac:dyDescent="0.2">
      <c r="A1239" s="5"/>
      <c r="B1239" s="16" t="s">
        <v>5</v>
      </c>
      <c r="C1239" s="17" t="s">
        <v>6</v>
      </c>
      <c r="D1239" s="18" t="s">
        <v>76</v>
      </c>
      <c r="E1239" s="18" t="s">
        <v>77</v>
      </c>
      <c r="F1239" s="18" t="s">
        <v>10</v>
      </c>
      <c r="G1239" s="19" t="s">
        <v>11</v>
      </c>
      <c r="H1239" s="27"/>
      <c r="I1239" s="27"/>
      <c r="J1239" s="27"/>
      <c r="K1239" s="27"/>
      <c r="L1239" s="44"/>
      <c r="M1239" s="44"/>
      <c r="N1239" s="44"/>
      <c r="O1239" s="44"/>
      <c r="P1239" s="44"/>
      <c r="Q1239" s="44"/>
      <c r="R1239" s="44"/>
      <c r="S1239" s="44"/>
      <c r="T1239" s="44"/>
      <c r="U1239" s="44"/>
      <c r="V1239" s="44"/>
      <c r="W1239" s="44"/>
      <c r="X1239" s="44"/>
      <c r="Y1239" s="44"/>
      <c r="Z1239" s="44"/>
    </row>
    <row r="1240" spans="1:26" ht="12.75" customHeight="1" x14ac:dyDescent="0.2">
      <c r="A1240" s="5"/>
      <c r="B1240" s="20" t="s">
        <v>522</v>
      </c>
      <c r="C1240" s="21"/>
      <c r="D1240" s="25">
        <f t="shared" ref="D1240:D1241" si="102">0.9*2.53</f>
        <v>2.2769999999999997</v>
      </c>
      <c r="E1240" s="26"/>
      <c r="F1240" s="26"/>
      <c r="G1240" s="53">
        <f t="shared" ref="G1240:G1243" si="103">D1240</f>
        <v>2.2769999999999997</v>
      </c>
      <c r="H1240" s="27"/>
      <c r="I1240" s="27"/>
      <c r="J1240" s="27"/>
      <c r="K1240" s="27"/>
      <c r="L1240" s="44"/>
      <c r="M1240" s="44"/>
      <c r="N1240" s="44"/>
      <c r="O1240" s="44"/>
      <c r="P1240" s="44"/>
      <c r="Q1240" s="44"/>
      <c r="R1240" s="44"/>
      <c r="S1240" s="44"/>
      <c r="T1240" s="44"/>
      <c r="U1240" s="44"/>
      <c r="V1240" s="44"/>
      <c r="W1240" s="44"/>
      <c r="X1240" s="44"/>
      <c r="Y1240" s="44"/>
      <c r="Z1240" s="44"/>
    </row>
    <row r="1241" spans="1:26" ht="12.75" customHeight="1" x14ac:dyDescent="0.2">
      <c r="A1241" s="5"/>
      <c r="B1241" s="20" t="s">
        <v>47</v>
      </c>
      <c r="C1241" s="21"/>
      <c r="D1241" s="25">
        <f t="shared" si="102"/>
        <v>2.2769999999999997</v>
      </c>
      <c r="E1241" s="26"/>
      <c r="F1241" s="26"/>
      <c r="G1241" s="53">
        <f t="shared" si="103"/>
        <v>2.2769999999999997</v>
      </c>
      <c r="H1241" s="27"/>
      <c r="I1241" s="27"/>
      <c r="J1241" s="27"/>
      <c r="K1241" s="27"/>
      <c r="L1241" s="44"/>
      <c r="M1241" s="44"/>
      <c r="N1241" s="44"/>
      <c r="O1241" s="44"/>
      <c r="P1241" s="44"/>
      <c r="Q1241" s="44"/>
      <c r="R1241" s="44"/>
      <c r="S1241" s="44"/>
      <c r="T1241" s="44"/>
      <c r="U1241" s="44"/>
      <c r="V1241" s="44"/>
      <c r="W1241" s="44"/>
      <c r="X1241" s="44"/>
      <c r="Y1241" s="44"/>
      <c r="Z1241" s="44"/>
    </row>
    <row r="1242" spans="1:26" ht="12.75" customHeight="1" x14ac:dyDescent="0.2">
      <c r="A1242" s="5"/>
      <c r="B1242" s="20" t="s">
        <v>214</v>
      </c>
      <c r="C1242" s="21"/>
      <c r="D1242" s="25">
        <f t="shared" ref="D1242:D1243" si="104">0.9*0.6</f>
        <v>0.54</v>
      </c>
      <c r="E1242" s="26"/>
      <c r="F1242" s="26"/>
      <c r="G1242" s="53">
        <f t="shared" si="103"/>
        <v>0.54</v>
      </c>
      <c r="H1242" s="27"/>
      <c r="I1242" s="27"/>
      <c r="J1242" s="27"/>
      <c r="K1242" s="27"/>
      <c r="L1242" s="44"/>
      <c r="M1242" s="44"/>
      <c r="N1242" s="44"/>
      <c r="O1242" s="44"/>
      <c r="P1242" s="44"/>
      <c r="Q1242" s="44"/>
      <c r="R1242" s="44"/>
      <c r="S1242" s="44"/>
      <c r="T1242" s="44"/>
      <c r="U1242" s="44"/>
      <c r="V1242" s="44"/>
      <c r="W1242" s="44"/>
      <c r="X1242" s="44"/>
      <c r="Y1242" s="44"/>
      <c r="Z1242" s="44"/>
    </row>
    <row r="1243" spans="1:26" ht="12.75" customHeight="1" x14ac:dyDescent="0.2">
      <c r="A1243" s="5"/>
      <c r="B1243" s="20" t="s">
        <v>215</v>
      </c>
      <c r="C1243" s="21"/>
      <c r="D1243" s="25">
        <f t="shared" si="104"/>
        <v>0.54</v>
      </c>
      <c r="E1243" s="26"/>
      <c r="F1243" s="26"/>
      <c r="G1243" s="53">
        <f t="shared" si="103"/>
        <v>0.54</v>
      </c>
      <c r="H1243" s="27"/>
      <c r="I1243" s="27"/>
      <c r="J1243" s="27"/>
      <c r="K1243" s="27"/>
      <c r="L1243" s="44"/>
      <c r="M1243" s="44"/>
      <c r="N1243" s="44"/>
      <c r="O1243" s="44"/>
      <c r="P1243" s="44"/>
      <c r="Q1243" s="44"/>
      <c r="R1243" s="44"/>
      <c r="S1243" s="44"/>
      <c r="T1243" s="44"/>
      <c r="U1243" s="44"/>
      <c r="V1243" s="44"/>
      <c r="W1243" s="44"/>
      <c r="X1243" s="44"/>
      <c r="Y1243" s="44"/>
      <c r="Z1243" s="44"/>
    </row>
    <row r="1244" spans="1:26" ht="12.75" customHeight="1" thickBot="1" x14ac:dyDescent="0.25">
      <c r="A1244" s="5"/>
      <c r="B1244" s="166" t="s">
        <v>73</v>
      </c>
      <c r="C1244" s="167"/>
      <c r="D1244" s="167"/>
      <c r="E1244" s="167"/>
      <c r="F1244" s="168"/>
      <c r="G1244" s="24">
        <f>SUM(G1240:G1243)</f>
        <v>5.6339999999999995</v>
      </c>
      <c r="H1244" s="27"/>
      <c r="I1244" s="27"/>
      <c r="J1244" s="27"/>
      <c r="K1244" s="27"/>
      <c r="L1244" s="44"/>
      <c r="M1244" s="44"/>
      <c r="N1244" s="44"/>
      <c r="O1244" s="44"/>
      <c r="P1244" s="44"/>
      <c r="Q1244" s="44"/>
      <c r="R1244" s="44"/>
      <c r="S1244" s="44"/>
      <c r="T1244" s="44"/>
      <c r="U1244" s="44"/>
      <c r="V1244" s="44"/>
      <c r="W1244" s="44"/>
      <c r="X1244" s="44"/>
      <c r="Y1244" s="44"/>
      <c r="Z1244" s="44"/>
    </row>
    <row r="1245" spans="1:26" ht="15.75" customHeight="1" x14ac:dyDescent="0.2">
      <c r="A1245" s="5"/>
      <c r="B1245" s="116"/>
      <c r="C1245" s="117"/>
      <c r="D1245" s="118"/>
      <c r="E1245" s="118"/>
      <c r="F1245" s="118"/>
      <c r="G1245" s="119"/>
      <c r="H1245" s="27"/>
      <c r="I1245" s="27"/>
      <c r="J1245" s="27"/>
      <c r="K1245" s="27"/>
      <c r="L1245" s="44"/>
      <c r="M1245" s="44"/>
      <c r="N1245" s="44"/>
      <c r="O1245" s="44"/>
      <c r="P1245" s="44"/>
      <c r="Q1245" s="44"/>
      <c r="R1245" s="44"/>
      <c r="S1245" s="44"/>
      <c r="T1245" s="44"/>
      <c r="U1245" s="44"/>
      <c r="V1245" s="44"/>
      <c r="W1245" s="44"/>
      <c r="X1245" s="44"/>
      <c r="Y1245" s="44"/>
      <c r="Z1245" s="44"/>
    </row>
    <row r="1246" spans="1:26" ht="12.75" customHeight="1" x14ac:dyDescent="0.2">
      <c r="A1246" s="11" t="s">
        <v>537</v>
      </c>
      <c r="B1246" s="62" t="s">
        <v>538</v>
      </c>
      <c r="C1246" s="117"/>
      <c r="D1246" s="118"/>
      <c r="E1246" s="118"/>
      <c r="F1246" s="118"/>
      <c r="G1246" s="119"/>
      <c r="H1246" s="27"/>
      <c r="I1246" s="27"/>
      <c r="J1246" s="27"/>
      <c r="K1246" s="27"/>
      <c r="L1246" s="44"/>
      <c r="M1246" s="44"/>
      <c r="N1246" s="44"/>
      <c r="O1246" s="44"/>
      <c r="P1246" s="44"/>
      <c r="Q1246" s="44"/>
      <c r="R1246" s="44"/>
      <c r="S1246" s="44"/>
      <c r="T1246" s="44"/>
      <c r="U1246" s="44"/>
      <c r="V1246" s="44"/>
      <c r="W1246" s="44"/>
      <c r="X1246" s="44"/>
      <c r="Y1246" s="44"/>
      <c r="Z1246" s="44"/>
    </row>
    <row r="1247" spans="1:26" ht="12.75" customHeight="1" thickBot="1" x14ac:dyDescent="0.25">
      <c r="A1247" s="5"/>
      <c r="B1247" s="116"/>
      <c r="C1247" s="117"/>
      <c r="D1247" s="118"/>
      <c r="E1247" s="118"/>
      <c r="F1247" s="118"/>
      <c r="G1247" s="119"/>
      <c r="H1247" s="27"/>
      <c r="I1247" s="27"/>
      <c r="J1247" s="27"/>
      <c r="K1247" s="27"/>
      <c r="L1247" s="44"/>
      <c r="M1247" s="44"/>
      <c r="N1247" s="44"/>
      <c r="O1247" s="44"/>
      <c r="P1247" s="44"/>
      <c r="Q1247" s="44"/>
      <c r="R1247" s="44"/>
      <c r="S1247" s="44"/>
      <c r="T1247" s="44"/>
      <c r="U1247" s="44"/>
      <c r="V1247" s="44"/>
      <c r="W1247" s="44"/>
      <c r="X1247" s="44"/>
      <c r="Y1247" s="44"/>
      <c r="Z1247" s="44"/>
    </row>
    <row r="1248" spans="1:26" ht="12.75" customHeight="1" x14ac:dyDescent="0.2">
      <c r="A1248" s="5"/>
      <c r="B1248" s="16" t="s">
        <v>5</v>
      </c>
      <c r="C1248" s="17" t="s">
        <v>6</v>
      </c>
      <c r="D1248" s="18" t="s">
        <v>11</v>
      </c>
      <c r="E1248" s="18" t="s">
        <v>77</v>
      </c>
      <c r="F1248" s="18" t="s">
        <v>10</v>
      </c>
      <c r="G1248" s="19" t="s">
        <v>11</v>
      </c>
      <c r="H1248" s="27"/>
      <c r="I1248" s="27"/>
      <c r="J1248" s="27"/>
      <c r="K1248" s="27"/>
      <c r="L1248" s="44"/>
      <c r="M1248" s="44"/>
      <c r="N1248" s="44"/>
      <c r="O1248" s="44"/>
      <c r="P1248" s="44"/>
      <c r="Q1248" s="44"/>
      <c r="R1248" s="44"/>
      <c r="S1248" s="44"/>
      <c r="T1248" s="44"/>
      <c r="U1248" s="44"/>
      <c r="V1248" s="44"/>
      <c r="W1248" s="44"/>
      <c r="X1248" s="44"/>
      <c r="Y1248" s="44"/>
      <c r="Z1248" s="44"/>
    </row>
    <row r="1249" spans="1:26" ht="12.75" customHeight="1" x14ac:dyDescent="0.2">
      <c r="A1249" s="5"/>
      <c r="B1249" s="20" t="s">
        <v>522</v>
      </c>
      <c r="C1249" s="21"/>
      <c r="D1249" s="25">
        <f>0.99*0.2+0.99*0.2+0.95*0.2+0.95*0.2</f>
        <v>0.77600000000000002</v>
      </c>
      <c r="E1249" s="26"/>
      <c r="F1249" s="26"/>
      <c r="G1249" s="53">
        <f t="shared" ref="G1249:G1252" si="105">D1249</f>
        <v>0.77600000000000002</v>
      </c>
      <c r="H1249" s="27"/>
      <c r="I1249" s="27"/>
      <c r="J1249" s="27"/>
      <c r="K1249" s="27"/>
      <c r="L1249" s="44"/>
      <c r="M1249" s="44"/>
      <c r="N1249" s="44"/>
      <c r="O1249" s="44"/>
      <c r="P1249" s="44"/>
      <c r="Q1249" s="44"/>
      <c r="R1249" s="44"/>
      <c r="S1249" s="44"/>
      <c r="T1249" s="44"/>
      <c r="U1249" s="44"/>
      <c r="V1249" s="44"/>
      <c r="W1249" s="44"/>
      <c r="X1249" s="44"/>
      <c r="Y1249" s="44"/>
      <c r="Z1249" s="44"/>
    </row>
    <row r="1250" spans="1:26" ht="12.75" customHeight="1" x14ac:dyDescent="0.2">
      <c r="A1250" s="5"/>
      <c r="B1250" s="20" t="s">
        <v>47</v>
      </c>
      <c r="C1250" s="21"/>
      <c r="D1250" s="25">
        <f>4*0.99*0.2</f>
        <v>0.79200000000000004</v>
      </c>
      <c r="E1250" s="26"/>
      <c r="F1250" s="26"/>
      <c r="G1250" s="53">
        <f t="shared" si="105"/>
        <v>0.79200000000000004</v>
      </c>
      <c r="H1250" s="27"/>
      <c r="I1250" s="27"/>
      <c r="J1250" s="27"/>
      <c r="K1250" s="27"/>
      <c r="L1250" s="44"/>
      <c r="M1250" s="44"/>
      <c r="N1250" s="44"/>
      <c r="O1250" s="44"/>
      <c r="P1250" s="44"/>
      <c r="Q1250" s="44"/>
      <c r="R1250" s="44"/>
      <c r="S1250" s="44"/>
      <c r="T1250" s="44"/>
      <c r="U1250" s="44"/>
      <c r="V1250" s="44"/>
      <c r="W1250" s="44"/>
      <c r="X1250" s="44"/>
      <c r="Y1250" s="44"/>
      <c r="Z1250" s="44"/>
    </row>
    <row r="1251" spans="1:26" ht="12.75" customHeight="1" x14ac:dyDescent="0.2">
      <c r="A1251" s="5"/>
      <c r="B1251" s="20" t="s">
        <v>214</v>
      </c>
      <c r="C1251" s="21"/>
      <c r="D1251" s="25">
        <f t="shared" ref="D1251:D1252" si="106">1.7*0.2</f>
        <v>0.34</v>
      </c>
      <c r="E1251" s="26"/>
      <c r="F1251" s="26"/>
      <c r="G1251" s="53">
        <f t="shared" si="105"/>
        <v>0.34</v>
      </c>
      <c r="H1251" s="27"/>
      <c r="I1251" s="27"/>
      <c r="J1251" s="27"/>
      <c r="K1251" s="27"/>
      <c r="L1251" s="44"/>
      <c r="M1251" s="44"/>
      <c r="N1251" s="44"/>
      <c r="O1251" s="44"/>
      <c r="P1251" s="44"/>
      <c r="Q1251" s="44"/>
      <c r="R1251" s="44"/>
      <c r="S1251" s="44"/>
      <c r="T1251" s="44"/>
      <c r="U1251" s="44"/>
      <c r="V1251" s="44"/>
      <c r="W1251" s="44"/>
      <c r="X1251" s="44"/>
      <c r="Y1251" s="44"/>
      <c r="Z1251" s="44"/>
    </row>
    <row r="1252" spans="1:26" ht="12.75" customHeight="1" x14ac:dyDescent="0.2">
      <c r="A1252" s="5"/>
      <c r="B1252" s="20" t="s">
        <v>215</v>
      </c>
      <c r="C1252" s="21"/>
      <c r="D1252" s="25">
        <f t="shared" si="106"/>
        <v>0.34</v>
      </c>
      <c r="E1252" s="26"/>
      <c r="F1252" s="26"/>
      <c r="G1252" s="53">
        <f t="shared" si="105"/>
        <v>0.34</v>
      </c>
      <c r="H1252" s="27"/>
      <c r="I1252" s="27"/>
      <c r="J1252" s="27"/>
      <c r="K1252" s="27"/>
      <c r="L1252" s="44"/>
      <c r="M1252" s="44"/>
      <c r="N1252" s="44"/>
      <c r="O1252" s="44"/>
      <c r="P1252" s="44"/>
      <c r="Q1252" s="44"/>
      <c r="R1252" s="44"/>
      <c r="S1252" s="44"/>
      <c r="T1252" s="44"/>
      <c r="U1252" s="44"/>
      <c r="V1252" s="44"/>
      <c r="W1252" s="44"/>
      <c r="X1252" s="44"/>
      <c r="Y1252" s="44"/>
      <c r="Z1252" s="44"/>
    </row>
    <row r="1253" spans="1:26" ht="12.75" customHeight="1" thickBot="1" x14ac:dyDescent="0.25">
      <c r="A1253" s="5"/>
      <c r="B1253" s="166" t="s">
        <v>73</v>
      </c>
      <c r="C1253" s="167"/>
      <c r="D1253" s="167"/>
      <c r="E1253" s="167"/>
      <c r="F1253" s="168"/>
      <c r="G1253" s="24">
        <f>SUM(G1249:G1252)</f>
        <v>2.2480000000000002</v>
      </c>
      <c r="H1253" s="27"/>
      <c r="I1253" s="27"/>
      <c r="J1253" s="27"/>
      <c r="K1253" s="27"/>
      <c r="L1253" s="44"/>
      <c r="M1253" s="44"/>
      <c r="N1253" s="44"/>
      <c r="O1253" s="44"/>
      <c r="P1253" s="44"/>
      <c r="Q1253" s="44"/>
      <c r="R1253" s="44"/>
      <c r="S1253" s="44"/>
      <c r="T1253" s="44"/>
      <c r="U1253" s="44"/>
      <c r="V1253" s="44"/>
      <c r="W1253" s="44"/>
      <c r="X1253" s="44"/>
      <c r="Y1253" s="44"/>
      <c r="Z1253" s="44"/>
    </row>
    <row r="1254" spans="1:26" ht="12.75" customHeight="1" x14ac:dyDescent="0.2">
      <c r="A1254" s="5"/>
      <c r="B1254" s="116"/>
      <c r="C1254" s="117"/>
      <c r="D1254" s="118"/>
      <c r="E1254" s="118"/>
      <c r="F1254" s="118"/>
      <c r="G1254" s="119"/>
      <c r="H1254" s="27"/>
      <c r="I1254" s="27"/>
      <c r="J1254" s="27"/>
      <c r="K1254" s="27"/>
      <c r="L1254" s="44"/>
      <c r="M1254" s="44"/>
      <c r="N1254" s="44"/>
      <c r="O1254" s="44"/>
      <c r="P1254" s="44"/>
      <c r="Q1254" s="44"/>
      <c r="R1254" s="44"/>
      <c r="S1254" s="44"/>
      <c r="T1254" s="44"/>
      <c r="U1254" s="44"/>
      <c r="V1254" s="44"/>
      <c r="W1254" s="44"/>
      <c r="X1254" s="44"/>
      <c r="Y1254" s="44"/>
      <c r="Z1254" s="44"/>
    </row>
    <row r="1255" spans="1:26" ht="12.75" customHeight="1" x14ac:dyDescent="0.2"/>
    <row r="1256" spans="1:26" ht="12.75" customHeight="1" x14ac:dyDescent="0.2">
      <c r="A1256" s="11" t="s">
        <v>539</v>
      </c>
      <c r="B1256" s="12" t="s">
        <v>779</v>
      </c>
      <c r="C1256" s="13"/>
      <c r="D1256" s="13"/>
      <c r="E1256" s="5"/>
      <c r="F1256" s="5"/>
      <c r="G1256" s="5"/>
    </row>
    <row r="1257" spans="1:26" ht="12.75" customHeight="1" thickBot="1" x14ac:dyDescent="0.25">
      <c r="A1257" s="15"/>
      <c r="B1257" s="13"/>
      <c r="C1257" s="13"/>
      <c r="D1257" s="13"/>
      <c r="E1257" s="5"/>
      <c r="F1257" s="5"/>
      <c r="G1257" s="5"/>
    </row>
    <row r="1258" spans="1:26" ht="12.75" customHeight="1" x14ac:dyDescent="0.2">
      <c r="A1258" s="5"/>
      <c r="B1258" s="16" t="s">
        <v>5</v>
      </c>
      <c r="C1258" s="17" t="s">
        <v>6</v>
      </c>
      <c r="D1258" s="18" t="s">
        <v>77</v>
      </c>
      <c r="E1258" s="18" t="s">
        <v>9</v>
      </c>
      <c r="F1258" s="18" t="s">
        <v>10</v>
      </c>
      <c r="G1258" s="19" t="s">
        <v>6</v>
      </c>
    </row>
    <row r="1259" spans="1:26" ht="12.75" customHeight="1" x14ac:dyDescent="0.2">
      <c r="A1259" s="5"/>
      <c r="B1259" s="20" t="s">
        <v>267</v>
      </c>
      <c r="C1259" s="21">
        <v>2</v>
      </c>
      <c r="D1259" s="82"/>
      <c r="E1259" s="84"/>
      <c r="F1259" s="84"/>
      <c r="G1259" s="53">
        <f t="shared" ref="G1259:G1262" si="107">C1259</f>
        <v>2</v>
      </c>
    </row>
    <row r="1260" spans="1:26" ht="12.75" customHeight="1" x14ac:dyDescent="0.2">
      <c r="A1260" s="5"/>
      <c r="B1260" s="20" t="s">
        <v>268</v>
      </c>
      <c r="C1260" s="21">
        <v>4</v>
      </c>
      <c r="D1260" s="82"/>
      <c r="E1260" s="84"/>
      <c r="F1260" s="84"/>
      <c r="G1260" s="53">
        <f t="shared" si="107"/>
        <v>4</v>
      </c>
    </row>
    <row r="1261" spans="1:26" ht="12.75" customHeight="1" x14ac:dyDescent="0.2">
      <c r="A1261" s="5"/>
      <c r="B1261" s="20" t="s">
        <v>540</v>
      </c>
      <c r="C1261" s="21">
        <v>1</v>
      </c>
      <c r="D1261" s="25"/>
      <c r="E1261" s="26"/>
      <c r="F1261" s="26"/>
      <c r="G1261" s="53">
        <f t="shared" si="107"/>
        <v>1</v>
      </c>
    </row>
    <row r="1262" spans="1:26" ht="12.75" customHeight="1" x14ac:dyDescent="0.2">
      <c r="A1262" s="5"/>
      <c r="B1262" s="20" t="s">
        <v>541</v>
      </c>
      <c r="C1262" s="21">
        <v>1</v>
      </c>
      <c r="D1262" s="25"/>
      <c r="E1262" s="26"/>
      <c r="F1262" s="26"/>
      <c r="G1262" s="53">
        <f t="shared" si="107"/>
        <v>1</v>
      </c>
    </row>
    <row r="1263" spans="1:26" ht="12.75" customHeight="1" thickBot="1" x14ac:dyDescent="0.25">
      <c r="A1263" s="5"/>
      <c r="B1263" s="166" t="s">
        <v>73</v>
      </c>
      <c r="C1263" s="167"/>
      <c r="D1263" s="167"/>
      <c r="E1263" s="167"/>
      <c r="F1263" s="168"/>
      <c r="G1263" s="24">
        <f>SUM(G1259:G1262)</f>
        <v>8</v>
      </c>
    </row>
    <row r="1264" spans="1:26" ht="12.75" customHeight="1" x14ac:dyDescent="0.2"/>
    <row r="1265" spans="1:7" ht="12.75" customHeight="1" x14ac:dyDescent="0.2">
      <c r="A1265" s="11" t="s">
        <v>542</v>
      </c>
      <c r="B1265" s="12" t="s">
        <v>778</v>
      </c>
      <c r="C1265" s="13"/>
      <c r="D1265" s="13"/>
      <c r="E1265" s="5"/>
      <c r="F1265" s="5"/>
      <c r="G1265" s="5"/>
    </row>
    <row r="1266" spans="1:7" ht="12.75" customHeight="1" thickBot="1" x14ac:dyDescent="0.25">
      <c r="A1266" s="15"/>
      <c r="B1266" s="13"/>
      <c r="C1266" s="13"/>
      <c r="D1266" s="13"/>
      <c r="E1266" s="5"/>
      <c r="F1266" s="5"/>
      <c r="G1266" s="5"/>
    </row>
    <row r="1267" spans="1:7" ht="12.75" customHeight="1" x14ac:dyDescent="0.2">
      <c r="A1267" s="5"/>
      <c r="B1267" s="16" t="s">
        <v>5</v>
      </c>
      <c r="C1267" s="17" t="s">
        <v>6</v>
      </c>
      <c r="D1267" s="18" t="s">
        <v>77</v>
      </c>
      <c r="E1267" s="18" t="s">
        <v>9</v>
      </c>
      <c r="F1267" s="18" t="s">
        <v>10</v>
      </c>
      <c r="G1267" s="19" t="s">
        <v>6</v>
      </c>
    </row>
    <row r="1268" spans="1:7" ht="12.75" customHeight="1" x14ac:dyDescent="0.2">
      <c r="A1268" s="5"/>
      <c r="B1268" s="20" t="s">
        <v>543</v>
      </c>
      <c r="C1268" s="21">
        <v>1</v>
      </c>
      <c r="D1268" s="25"/>
      <c r="E1268" s="26"/>
      <c r="F1268" s="26"/>
      <c r="G1268" s="53">
        <f t="shared" ref="G1268:G1269" si="108">C1268</f>
        <v>1</v>
      </c>
    </row>
    <row r="1269" spans="1:7" ht="12.75" customHeight="1" x14ac:dyDescent="0.2">
      <c r="A1269" s="5"/>
      <c r="B1269" s="20" t="s">
        <v>544</v>
      </c>
      <c r="C1269" s="21">
        <v>1</v>
      </c>
      <c r="D1269" s="25"/>
      <c r="E1269" s="26"/>
      <c r="F1269" s="26"/>
      <c r="G1269" s="53">
        <f t="shared" si="108"/>
        <v>1</v>
      </c>
    </row>
    <row r="1270" spans="1:7" ht="12.75" customHeight="1" thickBot="1" x14ac:dyDescent="0.25">
      <c r="A1270" s="5"/>
      <c r="B1270" s="166" t="s">
        <v>73</v>
      </c>
      <c r="C1270" s="167"/>
      <c r="D1270" s="167"/>
      <c r="E1270" s="167"/>
      <c r="F1270" s="168"/>
      <c r="G1270" s="24">
        <f>SUM(G1268:G1269)</f>
        <v>2</v>
      </c>
    </row>
    <row r="1271" spans="1:7" ht="12.75" customHeight="1" x14ac:dyDescent="0.2"/>
    <row r="1272" spans="1:7" ht="12.75" customHeight="1" x14ac:dyDescent="0.2">
      <c r="A1272" s="11" t="s">
        <v>545</v>
      </c>
      <c r="B1272" s="12" t="s">
        <v>546</v>
      </c>
      <c r="C1272" s="13"/>
      <c r="D1272" s="13"/>
      <c r="E1272" s="5"/>
      <c r="F1272" s="5"/>
      <c r="G1272" s="5"/>
    </row>
    <row r="1273" spans="1:7" ht="12.75" customHeight="1" thickBot="1" x14ac:dyDescent="0.25">
      <c r="A1273" s="15"/>
      <c r="B1273" s="13"/>
      <c r="C1273" s="13"/>
      <c r="D1273" s="13"/>
      <c r="E1273" s="5"/>
      <c r="F1273" s="5"/>
      <c r="G1273" s="5"/>
    </row>
    <row r="1274" spans="1:7" ht="12.75" customHeight="1" x14ac:dyDescent="0.2">
      <c r="A1274" s="5"/>
      <c r="B1274" s="16" t="s">
        <v>5</v>
      </c>
      <c r="C1274" s="17" t="s">
        <v>6</v>
      </c>
      <c r="D1274" s="18" t="s">
        <v>77</v>
      </c>
      <c r="E1274" s="18" t="s">
        <v>9</v>
      </c>
      <c r="F1274" s="18" t="s">
        <v>10</v>
      </c>
      <c r="G1274" s="19" t="s">
        <v>6</v>
      </c>
    </row>
    <row r="1275" spans="1:7" ht="12.75" customHeight="1" x14ac:dyDescent="0.2">
      <c r="A1275" s="5"/>
      <c r="B1275" s="126" t="s">
        <v>48</v>
      </c>
      <c r="C1275" s="82">
        <v>2</v>
      </c>
      <c r="D1275" s="82"/>
      <c r="E1275" s="84"/>
      <c r="F1275" s="84"/>
      <c r="G1275" s="53">
        <f>C1275</f>
        <v>2</v>
      </c>
    </row>
    <row r="1276" spans="1:7" ht="12.75" customHeight="1" thickBot="1" x14ac:dyDescent="0.25">
      <c r="A1276" s="5"/>
      <c r="B1276" s="166" t="s">
        <v>73</v>
      </c>
      <c r="C1276" s="167"/>
      <c r="D1276" s="167"/>
      <c r="E1276" s="167"/>
      <c r="F1276" s="168"/>
      <c r="G1276" s="24">
        <f>SUM(G1275)</f>
        <v>2</v>
      </c>
    </row>
    <row r="1277" spans="1:7" ht="12.75" customHeight="1" x14ac:dyDescent="0.2"/>
    <row r="1278" spans="1:7" ht="12.75" customHeight="1" x14ac:dyDescent="0.2">
      <c r="A1278" s="11" t="s">
        <v>547</v>
      </c>
      <c r="B1278" s="12" t="s">
        <v>548</v>
      </c>
    </row>
    <row r="1279" spans="1:7" ht="12.75" customHeight="1" thickBot="1" x14ac:dyDescent="0.25"/>
    <row r="1280" spans="1:7" ht="12.75" customHeight="1" x14ac:dyDescent="0.2">
      <c r="B1280" s="16" t="s">
        <v>5</v>
      </c>
      <c r="C1280" s="17" t="s">
        <v>6</v>
      </c>
      <c r="D1280" s="18" t="s">
        <v>77</v>
      </c>
      <c r="E1280" s="18" t="s">
        <v>9</v>
      </c>
      <c r="F1280" s="18" t="s">
        <v>10</v>
      </c>
      <c r="G1280" s="19" t="s">
        <v>6</v>
      </c>
    </row>
    <row r="1281" spans="1:7" ht="12.75" customHeight="1" x14ac:dyDescent="0.2">
      <c r="B1281" s="20" t="s">
        <v>267</v>
      </c>
      <c r="C1281" s="21">
        <v>3</v>
      </c>
      <c r="D1281" s="82"/>
      <c r="E1281" s="84"/>
      <c r="F1281" s="84"/>
      <c r="G1281" s="53">
        <f t="shared" ref="G1281:G1284" si="109">C1259</f>
        <v>2</v>
      </c>
    </row>
    <row r="1282" spans="1:7" ht="12.75" customHeight="1" x14ac:dyDescent="0.2">
      <c r="B1282" s="20" t="s">
        <v>268</v>
      </c>
      <c r="C1282" s="21">
        <v>3</v>
      </c>
      <c r="D1282" s="82"/>
      <c r="E1282" s="84"/>
      <c r="F1282" s="84"/>
      <c r="G1282" s="53">
        <f t="shared" si="109"/>
        <v>4</v>
      </c>
    </row>
    <row r="1283" spans="1:7" ht="12.75" customHeight="1" x14ac:dyDescent="0.2">
      <c r="B1283" s="20" t="s">
        <v>549</v>
      </c>
      <c r="C1283" s="21">
        <v>1</v>
      </c>
      <c r="D1283" s="25"/>
      <c r="E1283" s="26"/>
      <c r="F1283" s="26"/>
      <c r="G1283" s="53">
        <f t="shared" si="109"/>
        <v>1</v>
      </c>
    </row>
    <row r="1284" spans="1:7" ht="12.75" customHeight="1" x14ac:dyDescent="0.2">
      <c r="B1284" s="20" t="s">
        <v>550</v>
      </c>
      <c r="C1284" s="21">
        <v>1</v>
      </c>
      <c r="D1284" s="25"/>
      <c r="E1284" s="26"/>
      <c r="F1284" s="26"/>
      <c r="G1284" s="53">
        <f t="shared" si="109"/>
        <v>1</v>
      </c>
    </row>
    <row r="1285" spans="1:7" ht="12.75" customHeight="1" thickBot="1" x14ac:dyDescent="0.25">
      <c r="B1285" s="166" t="s">
        <v>73</v>
      </c>
      <c r="C1285" s="167"/>
      <c r="D1285" s="167"/>
      <c r="E1285" s="167"/>
      <c r="F1285" s="168"/>
      <c r="G1285" s="24">
        <f>SUM(G1281:G1284)</f>
        <v>8</v>
      </c>
    </row>
    <row r="1286" spans="1:7" ht="12.75" customHeight="1" x14ac:dyDescent="0.2"/>
    <row r="1287" spans="1:7" ht="12.75" customHeight="1" x14ac:dyDescent="0.2">
      <c r="A1287" s="11" t="s">
        <v>551</v>
      </c>
      <c r="B1287" s="12" t="s">
        <v>552</v>
      </c>
      <c r="C1287" s="13"/>
      <c r="D1287" s="13"/>
      <c r="E1287" s="5"/>
      <c r="F1287" s="5"/>
      <c r="G1287" s="5"/>
    </row>
    <row r="1288" spans="1:7" ht="12.75" customHeight="1" thickBot="1" x14ac:dyDescent="0.25">
      <c r="A1288" s="15"/>
      <c r="B1288" s="13"/>
      <c r="C1288" s="13"/>
      <c r="D1288" s="13"/>
      <c r="E1288" s="5"/>
      <c r="F1288" s="5"/>
      <c r="G1288" s="5"/>
    </row>
    <row r="1289" spans="1:7" ht="12.75" customHeight="1" x14ac:dyDescent="0.2">
      <c r="A1289" s="5"/>
      <c r="B1289" s="16" t="s">
        <v>5</v>
      </c>
      <c r="C1289" s="17" t="s">
        <v>6</v>
      </c>
      <c r="D1289" s="18" t="s">
        <v>77</v>
      </c>
      <c r="E1289" s="18" t="s">
        <v>9</v>
      </c>
      <c r="F1289" s="18" t="s">
        <v>10</v>
      </c>
      <c r="G1289" s="19" t="s">
        <v>6</v>
      </c>
    </row>
    <row r="1290" spans="1:7" ht="12.75" customHeight="1" x14ac:dyDescent="0.2">
      <c r="A1290" s="5"/>
      <c r="B1290" s="20" t="s">
        <v>553</v>
      </c>
      <c r="C1290" s="21">
        <v>1</v>
      </c>
      <c r="D1290" s="25"/>
      <c r="E1290" s="26"/>
      <c r="F1290" s="26"/>
      <c r="G1290" s="53">
        <f t="shared" ref="G1290:G1291" si="110">C1290</f>
        <v>1</v>
      </c>
    </row>
    <row r="1291" spans="1:7" ht="12.75" customHeight="1" x14ac:dyDescent="0.2">
      <c r="A1291" s="5"/>
      <c r="B1291" s="20" t="s">
        <v>554</v>
      </c>
      <c r="C1291" s="21">
        <v>1</v>
      </c>
      <c r="D1291" s="25"/>
      <c r="E1291" s="26"/>
      <c r="F1291" s="26"/>
      <c r="G1291" s="53">
        <f t="shared" si="110"/>
        <v>1</v>
      </c>
    </row>
    <row r="1292" spans="1:7" ht="12.75" customHeight="1" thickBot="1" x14ac:dyDescent="0.25">
      <c r="A1292" s="5"/>
      <c r="B1292" s="166" t="s">
        <v>73</v>
      </c>
      <c r="C1292" s="167"/>
      <c r="D1292" s="167"/>
      <c r="E1292" s="167"/>
      <c r="F1292" s="168"/>
      <c r="G1292" s="24">
        <f>SUM(G1290:G1291)</f>
        <v>2</v>
      </c>
    </row>
    <row r="1293" spans="1:7" ht="12.75" customHeight="1" x14ac:dyDescent="0.2"/>
    <row r="1294" spans="1:7" ht="12.75" customHeight="1" x14ac:dyDescent="0.2">
      <c r="A1294" s="11" t="s">
        <v>555</v>
      </c>
      <c r="B1294" s="12" t="s">
        <v>556</v>
      </c>
      <c r="C1294" s="13"/>
      <c r="D1294" s="13"/>
      <c r="E1294" s="5"/>
      <c r="F1294" s="5"/>
      <c r="G1294" s="5"/>
    </row>
    <row r="1295" spans="1:7" ht="12.75" customHeight="1" thickBot="1" x14ac:dyDescent="0.25">
      <c r="A1295" s="15"/>
      <c r="B1295" s="13"/>
      <c r="C1295" s="13"/>
      <c r="D1295" s="13"/>
      <c r="E1295" s="5"/>
      <c r="F1295" s="5"/>
      <c r="G1295" s="5"/>
    </row>
    <row r="1296" spans="1:7" ht="12.75" customHeight="1" x14ac:dyDescent="0.2">
      <c r="A1296" s="5"/>
      <c r="B1296" s="16" t="s">
        <v>5</v>
      </c>
      <c r="C1296" s="17" t="s">
        <v>6</v>
      </c>
      <c r="D1296" s="18" t="s">
        <v>77</v>
      </c>
      <c r="E1296" s="18" t="s">
        <v>9</v>
      </c>
      <c r="F1296" s="18" t="s">
        <v>10</v>
      </c>
      <c r="G1296" s="19" t="s">
        <v>6</v>
      </c>
    </row>
    <row r="1297" spans="1:11" ht="12.75" customHeight="1" x14ac:dyDescent="0.2">
      <c r="A1297" s="5"/>
      <c r="B1297" s="20" t="s">
        <v>557</v>
      </c>
      <c r="C1297" s="21">
        <v>3</v>
      </c>
      <c r="D1297" s="25"/>
      <c r="E1297" s="26"/>
      <c r="F1297" s="26"/>
      <c r="G1297" s="53">
        <f t="shared" ref="G1297:G1300" si="111">C1297</f>
        <v>3</v>
      </c>
    </row>
    <row r="1298" spans="1:11" ht="12.75" customHeight="1" x14ac:dyDescent="0.2">
      <c r="A1298" s="5"/>
      <c r="B1298" s="20" t="s">
        <v>558</v>
      </c>
      <c r="C1298" s="21">
        <v>3</v>
      </c>
      <c r="D1298" s="25"/>
      <c r="E1298" s="26"/>
      <c r="F1298" s="26"/>
      <c r="G1298" s="53">
        <f t="shared" si="111"/>
        <v>3</v>
      </c>
    </row>
    <row r="1299" spans="1:11" ht="12.75" customHeight="1" x14ac:dyDescent="0.2">
      <c r="A1299" s="5"/>
      <c r="B1299" s="20" t="s">
        <v>540</v>
      </c>
      <c r="C1299" s="21">
        <v>1</v>
      </c>
      <c r="D1299" s="25"/>
      <c r="E1299" s="26"/>
      <c r="F1299" s="26"/>
      <c r="G1299" s="53">
        <f t="shared" si="111"/>
        <v>1</v>
      </c>
    </row>
    <row r="1300" spans="1:11" ht="12.75" customHeight="1" x14ac:dyDescent="0.2">
      <c r="A1300" s="5"/>
      <c r="B1300" s="20" t="s">
        <v>541</v>
      </c>
      <c r="C1300" s="21">
        <v>1</v>
      </c>
      <c r="D1300" s="25"/>
      <c r="E1300" s="26"/>
      <c r="F1300" s="26"/>
      <c r="G1300" s="53">
        <f t="shared" si="111"/>
        <v>1</v>
      </c>
    </row>
    <row r="1301" spans="1:11" ht="12.75" customHeight="1" thickBot="1" x14ac:dyDescent="0.25">
      <c r="A1301" s="5"/>
      <c r="B1301" s="166" t="s">
        <v>73</v>
      </c>
      <c r="C1301" s="167"/>
      <c r="D1301" s="167"/>
      <c r="E1301" s="167"/>
      <c r="F1301" s="168"/>
      <c r="G1301" s="24">
        <f>SUM(G1297:G1300)</f>
        <v>8</v>
      </c>
    </row>
    <row r="1302" spans="1:11" ht="12.75" customHeight="1" x14ac:dyDescent="0.2"/>
    <row r="1303" spans="1:11" ht="12.75" customHeight="1" x14ac:dyDescent="0.2">
      <c r="A1303" s="11" t="s">
        <v>559</v>
      </c>
      <c r="B1303" s="12" t="s">
        <v>560</v>
      </c>
      <c r="C1303" s="13"/>
      <c r="D1303" s="13"/>
      <c r="E1303" s="5"/>
      <c r="F1303" s="5"/>
      <c r="G1303" s="5"/>
    </row>
    <row r="1304" spans="1:11" ht="12.75" customHeight="1" thickBot="1" x14ac:dyDescent="0.25">
      <c r="A1304" s="15"/>
      <c r="B1304" s="13"/>
      <c r="C1304" s="13"/>
      <c r="D1304" s="13"/>
      <c r="E1304" s="5"/>
      <c r="F1304" s="5"/>
      <c r="G1304" s="5"/>
    </row>
    <row r="1305" spans="1:11" ht="12.75" customHeight="1" x14ac:dyDescent="0.2">
      <c r="A1305" s="5"/>
      <c r="B1305" s="16" t="s">
        <v>5</v>
      </c>
      <c r="C1305" s="17" t="s">
        <v>6</v>
      </c>
      <c r="D1305" s="18" t="s">
        <v>77</v>
      </c>
      <c r="E1305" s="18" t="s">
        <v>9</v>
      </c>
      <c r="F1305" s="18" t="s">
        <v>10</v>
      </c>
      <c r="G1305" s="19" t="s">
        <v>6</v>
      </c>
    </row>
    <row r="1306" spans="1:11" ht="12.75" customHeight="1" x14ac:dyDescent="0.2">
      <c r="A1306" s="5"/>
      <c r="B1306" s="20" t="s">
        <v>553</v>
      </c>
      <c r="C1306" s="21">
        <v>1</v>
      </c>
      <c r="D1306" s="25"/>
      <c r="E1306" s="26"/>
      <c r="F1306" s="26"/>
      <c r="G1306" s="53">
        <f t="shared" ref="G1306:G1307" si="112">C1306</f>
        <v>1</v>
      </c>
    </row>
    <row r="1307" spans="1:11" ht="12.75" customHeight="1" x14ac:dyDescent="0.2">
      <c r="A1307" s="5"/>
      <c r="B1307" s="20" t="s">
        <v>554</v>
      </c>
      <c r="C1307" s="21">
        <v>1</v>
      </c>
      <c r="D1307" s="25"/>
      <c r="E1307" s="26"/>
      <c r="F1307" s="26"/>
      <c r="G1307" s="53">
        <f t="shared" si="112"/>
        <v>1</v>
      </c>
    </row>
    <row r="1308" spans="1:11" ht="12.75" customHeight="1" thickBot="1" x14ac:dyDescent="0.25">
      <c r="A1308" s="5"/>
      <c r="B1308" s="166" t="s">
        <v>73</v>
      </c>
      <c r="C1308" s="167"/>
      <c r="D1308" s="167"/>
      <c r="E1308" s="167"/>
      <c r="F1308" s="168"/>
      <c r="G1308" s="24">
        <f>SUM(G1306:G1307)</f>
        <v>2</v>
      </c>
    </row>
    <row r="1309" spans="1:11" ht="12.75" customHeight="1" x14ac:dyDescent="0.2"/>
    <row r="1310" spans="1:11" ht="12.75" customHeight="1" x14ac:dyDescent="0.2">
      <c r="A1310" s="11" t="s">
        <v>788</v>
      </c>
      <c r="B1310" s="12" t="s">
        <v>785</v>
      </c>
      <c r="C1310" s="13"/>
      <c r="D1310" s="13"/>
      <c r="E1310" s="5"/>
      <c r="F1310" s="5"/>
      <c r="G1310" s="5"/>
      <c r="H1310" s="165"/>
      <c r="I1310" s="165"/>
      <c r="J1310" s="165"/>
      <c r="K1310" s="165"/>
    </row>
    <row r="1311" spans="1:11" ht="12.75" customHeight="1" thickBot="1" x14ac:dyDescent="0.25">
      <c r="A1311" s="15"/>
      <c r="B1311" s="13"/>
      <c r="C1311" s="13"/>
      <c r="D1311" s="13"/>
      <c r="E1311" s="5"/>
      <c r="F1311" s="5"/>
      <c r="G1311" s="5"/>
      <c r="H1311" s="165"/>
      <c r="I1311" s="165"/>
      <c r="J1311" s="165"/>
      <c r="K1311" s="165"/>
    </row>
    <row r="1312" spans="1:11" ht="12.75" customHeight="1" x14ac:dyDescent="0.2">
      <c r="A1312" s="5"/>
      <c r="B1312" s="16" t="s">
        <v>5</v>
      </c>
      <c r="C1312" s="17" t="s">
        <v>6</v>
      </c>
      <c r="D1312" s="18" t="s">
        <v>77</v>
      </c>
      <c r="E1312" s="18" t="s">
        <v>9</v>
      </c>
      <c r="F1312" s="18" t="s">
        <v>10</v>
      </c>
      <c r="G1312" s="19" t="s">
        <v>6</v>
      </c>
      <c r="H1312" s="165"/>
      <c r="I1312" s="165"/>
      <c r="J1312" s="165"/>
      <c r="K1312" s="165"/>
    </row>
    <row r="1313" spans="1:11" ht="12.75" customHeight="1" x14ac:dyDescent="0.2">
      <c r="A1313" s="5"/>
      <c r="B1313" s="20" t="s">
        <v>786</v>
      </c>
      <c r="C1313" s="21">
        <v>10</v>
      </c>
      <c r="D1313" s="25"/>
      <c r="E1313" s="26"/>
      <c r="F1313" s="26"/>
      <c r="G1313" s="53">
        <f t="shared" ref="G1313" si="113">C1313</f>
        <v>10</v>
      </c>
      <c r="H1313" s="165"/>
      <c r="I1313" s="165"/>
      <c r="J1313" s="165"/>
      <c r="K1313" s="165"/>
    </row>
    <row r="1314" spans="1:11" ht="12.75" customHeight="1" thickBot="1" x14ac:dyDescent="0.25">
      <c r="A1314" s="5"/>
      <c r="B1314" s="166" t="s">
        <v>73</v>
      </c>
      <c r="C1314" s="167"/>
      <c r="D1314" s="167"/>
      <c r="E1314" s="167"/>
      <c r="F1314" s="168"/>
      <c r="G1314" s="24">
        <f>SUM(G1313:G1313)</f>
        <v>10</v>
      </c>
      <c r="H1314" s="165"/>
      <c r="I1314" s="165"/>
      <c r="J1314" s="165"/>
      <c r="K1314" s="165"/>
    </row>
    <row r="1315" spans="1:11" ht="12.75" customHeight="1" x14ac:dyDescent="0.2">
      <c r="A1315" s="165"/>
      <c r="B1315" s="165"/>
      <c r="C1315" s="165"/>
      <c r="D1315" s="165"/>
      <c r="E1315" s="165"/>
      <c r="F1315" s="165"/>
      <c r="G1315" s="165"/>
      <c r="H1315" s="165"/>
      <c r="I1315" s="165"/>
      <c r="J1315" s="165"/>
      <c r="K1315" s="165"/>
    </row>
    <row r="1316" spans="1:11" ht="12.75" customHeight="1" x14ac:dyDescent="0.2">
      <c r="A1316" s="11" t="s">
        <v>789</v>
      </c>
      <c r="B1316" s="12" t="s">
        <v>787</v>
      </c>
      <c r="C1316" s="13"/>
      <c r="D1316" s="13"/>
      <c r="E1316" s="5"/>
      <c r="F1316" s="5"/>
      <c r="G1316" s="5"/>
      <c r="H1316" s="165"/>
      <c r="I1316" s="165"/>
      <c r="J1316" s="165"/>
      <c r="K1316" s="165"/>
    </row>
    <row r="1317" spans="1:11" ht="12.75" customHeight="1" thickBot="1" x14ac:dyDescent="0.25">
      <c r="A1317" s="15"/>
      <c r="B1317" s="13"/>
      <c r="C1317" s="13"/>
      <c r="D1317" s="13"/>
      <c r="E1317" s="5"/>
      <c r="F1317" s="5"/>
      <c r="G1317" s="5"/>
      <c r="H1317" s="165"/>
      <c r="I1317" s="165"/>
      <c r="J1317" s="165"/>
      <c r="K1317" s="165"/>
    </row>
    <row r="1318" spans="1:11" ht="12.75" customHeight="1" x14ac:dyDescent="0.2">
      <c r="A1318" s="5"/>
      <c r="B1318" s="16" t="s">
        <v>5</v>
      </c>
      <c r="C1318" s="17" t="s">
        <v>6</v>
      </c>
      <c r="D1318" s="18" t="s">
        <v>77</v>
      </c>
      <c r="E1318" s="18" t="s">
        <v>9</v>
      </c>
      <c r="F1318" s="18" t="s">
        <v>10</v>
      </c>
      <c r="G1318" s="19" t="s">
        <v>6</v>
      </c>
      <c r="H1318" s="165"/>
      <c r="I1318" s="165"/>
      <c r="J1318" s="165"/>
      <c r="K1318" s="165"/>
    </row>
    <row r="1319" spans="1:11" ht="12.75" customHeight="1" x14ac:dyDescent="0.2">
      <c r="A1319" s="5"/>
      <c r="B1319" s="20" t="s">
        <v>786</v>
      </c>
      <c r="C1319" s="21">
        <v>4</v>
      </c>
      <c r="D1319" s="25"/>
      <c r="E1319" s="26"/>
      <c r="F1319" s="26"/>
      <c r="G1319" s="53">
        <f t="shared" ref="G1319" si="114">C1319</f>
        <v>4</v>
      </c>
      <c r="H1319" s="165"/>
      <c r="I1319" s="165"/>
      <c r="J1319" s="165"/>
      <c r="K1319" s="165"/>
    </row>
    <row r="1320" spans="1:11" ht="12.75" customHeight="1" thickBot="1" x14ac:dyDescent="0.25">
      <c r="A1320" s="5"/>
      <c r="B1320" s="166" t="s">
        <v>73</v>
      </c>
      <c r="C1320" s="167"/>
      <c r="D1320" s="167"/>
      <c r="E1320" s="167"/>
      <c r="F1320" s="168"/>
      <c r="G1320" s="24">
        <f>SUM(G1319:G1319)</f>
        <v>4</v>
      </c>
      <c r="H1320" s="165"/>
      <c r="I1320" s="165"/>
      <c r="J1320" s="165"/>
      <c r="K1320" s="165"/>
    </row>
    <row r="1321" spans="1:11" ht="12.75" customHeight="1" x14ac:dyDescent="0.2">
      <c r="A1321" s="165"/>
      <c r="B1321" s="165"/>
      <c r="C1321" s="165"/>
      <c r="D1321" s="165"/>
      <c r="E1321" s="165"/>
      <c r="F1321" s="165"/>
      <c r="G1321" s="165"/>
      <c r="H1321" s="165"/>
      <c r="I1321" s="165"/>
      <c r="J1321" s="165"/>
      <c r="K1321" s="165"/>
    </row>
    <row r="1322" spans="1:11" ht="12.75" customHeight="1" x14ac:dyDescent="0.2">
      <c r="A1322" s="11" t="s">
        <v>790</v>
      </c>
      <c r="B1322" s="12" t="s">
        <v>791</v>
      </c>
      <c r="C1322" s="13"/>
      <c r="D1322" s="13"/>
      <c r="E1322" s="5"/>
      <c r="F1322" s="5"/>
      <c r="G1322" s="5"/>
      <c r="H1322" s="165"/>
      <c r="I1322" s="165"/>
      <c r="J1322" s="165"/>
      <c r="K1322" s="165"/>
    </row>
    <row r="1323" spans="1:11" ht="12.75" customHeight="1" thickBot="1" x14ac:dyDescent="0.25">
      <c r="A1323" s="15"/>
      <c r="B1323" s="13"/>
      <c r="C1323" s="13"/>
      <c r="D1323" s="13"/>
      <c r="E1323" s="5"/>
      <c r="F1323" s="5"/>
      <c r="G1323" s="5"/>
      <c r="H1323" s="165"/>
      <c r="I1323" s="165"/>
      <c r="J1323" s="165"/>
      <c r="K1323" s="165"/>
    </row>
    <row r="1324" spans="1:11" ht="12.75" customHeight="1" x14ac:dyDescent="0.2">
      <c r="A1324" s="5"/>
      <c r="B1324" s="16" t="s">
        <v>5</v>
      </c>
      <c r="C1324" s="17" t="s">
        <v>6</v>
      </c>
      <c r="D1324" s="18" t="s">
        <v>77</v>
      </c>
      <c r="E1324" s="18" t="s">
        <v>9</v>
      </c>
      <c r="F1324" s="18" t="s">
        <v>10</v>
      </c>
      <c r="G1324" s="19" t="s">
        <v>6</v>
      </c>
      <c r="H1324" s="165"/>
      <c r="I1324" s="165"/>
      <c r="J1324" s="165"/>
      <c r="K1324" s="165"/>
    </row>
    <row r="1325" spans="1:11" ht="12.75" customHeight="1" x14ac:dyDescent="0.2">
      <c r="A1325" s="5"/>
      <c r="B1325" s="20" t="s">
        <v>786</v>
      </c>
      <c r="C1325" s="21">
        <v>9</v>
      </c>
      <c r="D1325" s="25"/>
      <c r="E1325" s="26"/>
      <c r="F1325" s="26"/>
      <c r="G1325" s="53">
        <f t="shared" ref="G1325" si="115">C1325</f>
        <v>9</v>
      </c>
      <c r="H1325" s="165"/>
      <c r="I1325" s="165"/>
      <c r="J1325" s="165"/>
      <c r="K1325" s="165"/>
    </row>
    <row r="1326" spans="1:11" ht="12.75" customHeight="1" thickBot="1" x14ac:dyDescent="0.25">
      <c r="A1326" s="5"/>
      <c r="B1326" s="166" t="s">
        <v>73</v>
      </c>
      <c r="C1326" s="167"/>
      <c r="D1326" s="167"/>
      <c r="E1326" s="167"/>
      <c r="F1326" s="168"/>
      <c r="G1326" s="24">
        <f>SUM(G1325:G1325)</f>
        <v>9</v>
      </c>
      <c r="H1326" s="165"/>
      <c r="I1326" s="165"/>
      <c r="J1326" s="165"/>
      <c r="K1326" s="165"/>
    </row>
    <row r="1327" spans="1:11" ht="12.75" customHeight="1" x14ac:dyDescent="0.2">
      <c r="A1327" s="165"/>
      <c r="B1327" s="165"/>
      <c r="C1327" s="165"/>
      <c r="D1327" s="165"/>
      <c r="E1327" s="165"/>
      <c r="F1327" s="165"/>
      <c r="G1327" s="165"/>
      <c r="H1327" s="165"/>
      <c r="I1327" s="165"/>
      <c r="J1327" s="165"/>
      <c r="K1327" s="165"/>
    </row>
    <row r="1328" spans="1:11" ht="12.75" customHeight="1" x14ac:dyDescent="0.2">
      <c r="A1328" s="11" t="s">
        <v>792</v>
      </c>
      <c r="B1328" s="12" t="s">
        <v>793</v>
      </c>
      <c r="C1328" s="13"/>
      <c r="D1328" s="13"/>
      <c r="E1328" s="5"/>
      <c r="F1328" s="5"/>
      <c r="G1328" s="5"/>
      <c r="H1328" s="165"/>
      <c r="I1328" s="165"/>
      <c r="J1328" s="165"/>
      <c r="K1328" s="165"/>
    </row>
    <row r="1329" spans="1:11" ht="12.75" customHeight="1" thickBot="1" x14ac:dyDescent="0.25">
      <c r="A1329" s="15"/>
      <c r="B1329" s="13"/>
      <c r="C1329" s="13"/>
      <c r="D1329" s="13"/>
      <c r="E1329" s="5"/>
      <c r="F1329" s="5"/>
      <c r="G1329" s="5"/>
      <c r="H1329" s="165"/>
      <c r="I1329" s="165"/>
      <c r="J1329" s="165"/>
      <c r="K1329" s="165"/>
    </row>
    <row r="1330" spans="1:11" ht="12.75" customHeight="1" x14ac:dyDescent="0.2">
      <c r="A1330" s="5"/>
      <c r="B1330" s="16" t="s">
        <v>5</v>
      </c>
      <c r="C1330" s="17" t="s">
        <v>6</v>
      </c>
      <c r="D1330" s="18" t="s">
        <v>77</v>
      </c>
      <c r="E1330" s="18" t="s">
        <v>9</v>
      </c>
      <c r="F1330" s="18" t="s">
        <v>10</v>
      </c>
      <c r="G1330" s="19" t="s">
        <v>6</v>
      </c>
      <c r="H1330" s="165"/>
      <c r="I1330" s="165"/>
      <c r="J1330" s="165"/>
      <c r="K1330" s="165"/>
    </row>
    <row r="1331" spans="1:11" ht="12.75" customHeight="1" x14ac:dyDescent="0.2">
      <c r="A1331" s="5"/>
      <c r="B1331" s="20" t="s">
        <v>786</v>
      </c>
      <c r="C1331" s="21">
        <v>10</v>
      </c>
      <c r="D1331" s="25"/>
      <c r="E1331" s="26"/>
      <c r="F1331" s="26"/>
      <c r="G1331" s="53">
        <f t="shared" ref="G1331" si="116">C1331</f>
        <v>10</v>
      </c>
      <c r="H1331" s="165"/>
      <c r="I1331" s="165"/>
      <c r="J1331" s="165"/>
      <c r="K1331" s="165"/>
    </row>
    <row r="1332" spans="1:11" ht="12.75" customHeight="1" thickBot="1" x14ac:dyDescent="0.25">
      <c r="A1332" s="5"/>
      <c r="B1332" s="166" t="s">
        <v>73</v>
      </c>
      <c r="C1332" s="167"/>
      <c r="D1332" s="167"/>
      <c r="E1332" s="167"/>
      <c r="F1332" s="168"/>
      <c r="G1332" s="24">
        <f>SUM(G1331:G1331)</f>
        <v>10</v>
      </c>
      <c r="H1332" s="165"/>
      <c r="I1332" s="165"/>
      <c r="J1332" s="165"/>
      <c r="K1332" s="165"/>
    </row>
    <row r="1333" spans="1:11" ht="12.75" customHeight="1" x14ac:dyDescent="0.2">
      <c r="A1333" s="165"/>
      <c r="B1333" s="165"/>
      <c r="C1333" s="165"/>
      <c r="D1333" s="165"/>
      <c r="E1333" s="165"/>
      <c r="F1333" s="165"/>
      <c r="G1333" s="165"/>
      <c r="H1333" s="165"/>
      <c r="I1333" s="165"/>
      <c r="J1333" s="165"/>
      <c r="K1333" s="165"/>
    </row>
    <row r="1334" spans="1:11" ht="12.75" customHeight="1" x14ac:dyDescent="0.2">
      <c r="A1334" s="7">
        <v>12</v>
      </c>
      <c r="B1334" s="8" t="s">
        <v>561</v>
      </c>
    </row>
    <row r="1335" spans="1:11" ht="12.75" customHeight="1" x14ac:dyDescent="0.2">
      <c r="A1335" s="127"/>
      <c r="B1335" s="128"/>
    </row>
    <row r="1336" spans="1:11" ht="12.75" customHeight="1" x14ac:dyDescent="0.2">
      <c r="A1336" s="7" t="s">
        <v>562</v>
      </c>
      <c r="B1336" s="8" t="s">
        <v>563</v>
      </c>
    </row>
    <row r="1337" spans="1:11" ht="12.75" customHeight="1" x14ac:dyDescent="0.2">
      <c r="A1337" s="127"/>
      <c r="B1337" s="128"/>
      <c r="C1337" s="128"/>
    </row>
    <row r="1338" spans="1:11" ht="12.75" customHeight="1" x14ac:dyDescent="0.2">
      <c r="A1338" s="11" t="s">
        <v>804</v>
      </c>
      <c r="B1338" s="12" t="s">
        <v>794</v>
      </c>
      <c r="C1338" s="13"/>
      <c r="D1338" s="13"/>
      <c r="E1338" s="5"/>
      <c r="F1338" s="5"/>
      <c r="G1338" s="5"/>
      <c r="H1338" s="165"/>
      <c r="I1338" s="165"/>
      <c r="J1338" s="165"/>
      <c r="K1338" s="165"/>
    </row>
    <row r="1339" spans="1:11" ht="12.75" customHeight="1" thickBot="1" x14ac:dyDescent="0.25">
      <c r="A1339" s="15"/>
      <c r="B1339" s="13"/>
      <c r="C1339" s="13"/>
      <c r="D1339" s="13"/>
      <c r="E1339" s="5"/>
      <c r="F1339" s="5"/>
      <c r="G1339" s="5"/>
      <c r="H1339" s="165"/>
      <c r="I1339" s="165"/>
      <c r="J1339" s="165"/>
      <c r="K1339" s="165"/>
    </row>
    <row r="1340" spans="1:11" ht="12.75" customHeight="1" x14ac:dyDescent="0.2">
      <c r="A1340" s="5"/>
      <c r="B1340" s="16" t="s">
        <v>5</v>
      </c>
      <c r="C1340" s="17" t="s">
        <v>6</v>
      </c>
      <c r="D1340" s="18" t="s">
        <v>77</v>
      </c>
      <c r="E1340" s="18" t="s">
        <v>9</v>
      </c>
      <c r="F1340" s="18" t="s">
        <v>10</v>
      </c>
      <c r="G1340" s="19" t="s">
        <v>6</v>
      </c>
      <c r="H1340" s="165"/>
      <c r="I1340" s="165"/>
      <c r="J1340" s="165"/>
      <c r="K1340" s="165"/>
    </row>
    <row r="1341" spans="1:11" ht="12.75" customHeight="1" x14ac:dyDescent="0.2">
      <c r="A1341" s="5"/>
      <c r="B1341" s="20" t="s">
        <v>786</v>
      </c>
      <c r="C1341" s="21">
        <v>10</v>
      </c>
      <c r="D1341" s="25"/>
      <c r="E1341" s="26"/>
      <c r="F1341" s="26"/>
      <c r="G1341" s="53">
        <f t="shared" ref="G1341" si="117">C1341</f>
        <v>10</v>
      </c>
      <c r="H1341" s="165"/>
      <c r="I1341" s="165"/>
      <c r="J1341" s="165"/>
      <c r="K1341" s="165"/>
    </row>
    <row r="1342" spans="1:11" ht="12.75" customHeight="1" thickBot="1" x14ac:dyDescent="0.25">
      <c r="A1342" s="5"/>
      <c r="B1342" s="166" t="s">
        <v>73</v>
      </c>
      <c r="C1342" s="167"/>
      <c r="D1342" s="167"/>
      <c r="E1342" s="167"/>
      <c r="F1342" s="168"/>
      <c r="G1342" s="24">
        <f>SUM(G1341:G1341)</f>
        <v>10</v>
      </c>
      <c r="H1342" s="165"/>
      <c r="I1342" s="165"/>
      <c r="J1342" s="165"/>
      <c r="K1342" s="165"/>
    </row>
    <row r="1343" spans="1:11" ht="12.75" customHeight="1" x14ac:dyDescent="0.2">
      <c r="A1343" s="165"/>
      <c r="B1343" s="165"/>
      <c r="C1343" s="165"/>
      <c r="D1343" s="165"/>
      <c r="E1343" s="165"/>
      <c r="F1343" s="165"/>
      <c r="G1343" s="165"/>
      <c r="H1343" s="165"/>
      <c r="I1343" s="165"/>
      <c r="J1343" s="165"/>
      <c r="K1343" s="165"/>
    </row>
    <row r="1344" spans="1:11" ht="12.75" customHeight="1" x14ac:dyDescent="0.2">
      <c r="A1344" s="11" t="s">
        <v>805</v>
      </c>
      <c r="B1344" s="12" t="s">
        <v>795</v>
      </c>
      <c r="C1344" s="13"/>
      <c r="D1344" s="13"/>
      <c r="E1344" s="5"/>
      <c r="F1344" s="5"/>
      <c r="G1344" s="5"/>
      <c r="H1344" s="165"/>
      <c r="I1344" s="165"/>
      <c r="J1344" s="165"/>
      <c r="K1344" s="165"/>
    </row>
    <row r="1345" spans="1:11" ht="12.75" customHeight="1" thickBot="1" x14ac:dyDescent="0.25">
      <c r="A1345" s="15"/>
      <c r="B1345" s="13"/>
      <c r="C1345" s="13"/>
      <c r="D1345" s="13"/>
      <c r="E1345" s="5"/>
      <c r="F1345" s="5"/>
      <c r="G1345" s="5"/>
      <c r="H1345" s="165"/>
      <c r="I1345" s="165"/>
      <c r="J1345" s="165"/>
      <c r="K1345" s="165"/>
    </row>
    <row r="1346" spans="1:11" ht="12.75" customHeight="1" x14ac:dyDescent="0.2">
      <c r="A1346" s="5"/>
      <c r="B1346" s="16" t="s">
        <v>5</v>
      </c>
      <c r="C1346" s="17" t="s">
        <v>6</v>
      </c>
      <c r="D1346" s="18" t="s">
        <v>77</v>
      </c>
      <c r="E1346" s="18" t="s">
        <v>9</v>
      </c>
      <c r="F1346" s="18" t="s">
        <v>10</v>
      </c>
      <c r="G1346" s="19" t="s">
        <v>6</v>
      </c>
      <c r="H1346" s="165"/>
      <c r="I1346" s="165"/>
      <c r="J1346" s="165"/>
      <c r="K1346" s="165"/>
    </row>
    <row r="1347" spans="1:11" ht="12.75" customHeight="1" x14ac:dyDescent="0.2">
      <c r="A1347" s="5"/>
      <c r="B1347" s="20" t="s">
        <v>786</v>
      </c>
      <c r="C1347" s="21">
        <v>1</v>
      </c>
      <c r="D1347" s="25"/>
      <c r="E1347" s="26"/>
      <c r="F1347" s="26"/>
      <c r="G1347" s="53">
        <f t="shared" ref="G1347" si="118">C1347</f>
        <v>1</v>
      </c>
      <c r="H1347" s="165"/>
      <c r="I1347" s="165"/>
      <c r="J1347" s="165"/>
      <c r="K1347" s="165"/>
    </row>
    <row r="1348" spans="1:11" ht="12.75" customHeight="1" thickBot="1" x14ac:dyDescent="0.25">
      <c r="A1348" s="5"/>
      <c r="B1348" s="166" t="s">
        <v>73</v>
      </c>
      <c r="C1348" s="167"/>
      <c r="D1348" s="167"/>
      <c r="E1348" s="167"/>
      <c r="F1348" s="168"/>
      <c r="G1348" s="24">
        <f>SUM(G1347:G1347)</f>
        <v>1</v>
      </c>
      <c r="H1348" s="165"/>
      <c r="I1348" s="165"/>
      <c r="J1348" s="165"/>
      <c r="K1348" s="165"/>
    </row>
    <row r="1349" spans="1:11" ht="12.75" customHeight="1" x14ac:dyDescent="0.2">
      <c r="A1349" s="165"/>
      <c r="B1349" s="165"/>
      <c r="C1349" s="165"/>
      <c r="D1349" s="165"/>
      <c r="E1349" s="165"/>
      <c r="F1349" s="165"/>
      <c r="G1349" s="165"/>
      <c r="H1349" s="165"/>
      <c r="I1349" s="165"/>
      <c r="J1349" s="165"/>
      <c r="K1349" s="165"/>
    </row>
    <row r="1350" spans="1:11" ht="12.75" customHeight="1" x14ac:dyDescent="0.2">
      <c r="A1350" s="11" t="s">
        <v>806</v>
      </c>
      <c r="B1350" s="12" t="s">
        <v>796</v>
      </c>
      <c r="C1350" s="13"/>
      <c r="D1350" s="13"/>
      <c r="E1350" s="5"/>
      <c r="F1350" s="5"/>
      <c r="G1350" s="5"/>
      <c r="H1350" s="165"/>
      <c r="I1350" s="165"/>
      <c r="J1350" s="165"/>
      <c r="K1350" s="165"/>
    </row>
    <row r="1351" spans="1:11" ht="12.75" customHeight="1" thickBot="1" x14ac:dyDescent="0.25">
      <c r="A1351" s="15"/>
      <c r="B1351" s="13"/>
      <c r="C1351" s="13"/>
      <c r="D1351" s="13"/>
      <c r="E1351" s="5"/>
      <c r="F1351" s="5"/>
      <c r="G1351" s="5"/>
      <c r="H1351" s="165"/>
      <c r="I1351" s="165"/>
      <c r="J1351" s="165"/>
      <c r="K1351" s="165"/>
    </row>
    <row r="1352" spans="1:11" ht="12.75" customHeight="1" x14ac:dyDescent="0.2">
      <c r="A1352" s="5"/>
      <c r="B1352" s="16" t="s">
        <v>5</v>
      </c>
      <c r="C1352" s="17" t="s">
        <v>6</v>
      </c>
      <c r="D1352" s="18" t="s">
        <v>77</v>
      </c>
      <c r="E1352" s="18" t="s">
        <v>9</v>
      </c>
      <c r="F1352" s="18" t="s">
        <v>10</v>
      </c>
      <c r="G1352" s="19" t="s">
        <v>6</v>
      </c>
      <c r="H1352" s="165"/>
      <c r="I1352" s="165"/>
      <c r="J1352" s="165"/>
      <c r="K1352" s="165"/>
    </row>
    <row r="1353" spans="1:11" ht="12.75" customHeight="1" x14ac:dyDescent="0.2">
      <c r="A1353" s="5"/>
      <c r="B1353" s="20" t="s">
        <v>786</v>
      </c>
      <c r="C1353" s="21">
        <v>8</v>
      </c>
      <c r="D1353" s="25"/>
      <c r="E1353" s="26"/>
      <c r="F1353" s="26"/>
      <c r="G1353" s="53">
        <f t="shared" ref="G1353" si="119">C1353</f>
        <v>8</v>
      </c>
      <c r="H1353" s="165"/>
      <c r="I1353" s="165"/>
      <c r="J1353" s="165"/>
      <c r="K1353" s="165"/>
    </row>
    <row r="1354" spans="1:11" ht="12.75" customHeight="1" thickBot="1" x14ac:dyDescent="0.25">
      <c r="A1354" s="5"/>
      <c r="B1354" s="166" t="s">
        <v>73</v>
      </c>
      <c r="C1354" s="167"/>
      <c r="D1354" s="167"/>
      <c r="E1354" s="167"/>
      <c r="F1354" s="168"/>
      <c r="G1354" s="24">
        <f>SUM(G1353:G1353)</f>
        <v>8</v>
      </c>
      <c r="H1354" s="165"/>
      <c r="I1354" s="165"/>
      <c r="J1354" s="165"/>
      <c r="K1354" s="165"/>
    </row>
    <row r="1355" spans="1:11" ht="12.75" customHeight="1" x14ac:dyDescent="0.2">
      <c r="A1355" s="165"/>
      <c r="B1355" s="165"/>
      <c r="C1355" s="165"/>
      <c r="D1355" s="165"/>
      <c r="E1355" s="165"/>
      <c r="F1355" s="165"/>
      <c r="G1355" s="165"/>
      <c r="H1355" s="165"/>
      <c r="I1355" s="165"/>
      <c r="J1355" s="165"/>
      <c r="K1355" s="165"/>
    </row>
    <row r="1356" spans="1:11" ht="12.75" customHeight="1" x14ac:dyDescent="0.2">
      <c r="A1356" s="11" t="s">
        <v>807</v>
      </c>
      <c r="B1356" s="12" t="s">
        <v>797</v>
      </c>
      <c r="C1356" s="13"/>
      <c r="D1356" s="13"/>
      <c r="E1356" s="5"/>
      <c r="F1356" s="5"/>
      <c r="G1356" s="5"/>
      <c r="H1356" s="165"/>
      <c r="I1356" s="165"/>
      <c r="J1356" s="165"/>
      <c r="K1356" s="165"/>
    </row>
    <row r="1357" spans="1:11" ht="12.75" customHeight="1" thickBot="1" x14ac:dyDescent="0.25">
      <c r="A1357" s="15"/>
      <c r="B1357" s="13"/>
      <c r="C1357" s="13"/>
      <c r="D1357" s="13"/>
      <c r="E1357" s="5"/>
      <c r="F1357" s="5"/>
      <c r="G1357" s="5"/>
      <c r="H1357" s="165"/>
      <c r="I1357" s="165"/>
      <c r="J1357" s="165"/>
      <c r="K1357" s="165"/>
    </row>
    <row r="1358" spans="1:11" ht="12.75" customHeight="1" x14ac:dyDescent="0.2">
      <c r="A1358" s="5"/>
      <c r="B1358" s="16" t="s">
        <v>5</v>
      </c>
      <c r="C1358" s="17" t="s">
        <v>6</v>
      </c>
      <c r="D1358" s="18" t="s">
        <v>77</v>
      </c>
      <c r="E1358" s="18" t="s">
        <v>9</v>
      </c>
      <c r="F1358" s="18" t="s">
        <v>10</v>
      </c>
      <c r="G1358" s="19" t="s">
        <v>6</v>
      </c>
      <c r="H1358" s="165"/>
      <c r="I1358" s="165"/>
      <c r="J1358" s="165"/>
      <c r="K1358" s="165"/>
    </row>
    <row r="1359" spans="1:11" ht="12.75" customHeight="1" x14ac:dyDescent="0.2">
      <c r="A1359" s="5"/>
      <c r="B1359" s="20" t="s">
        <v>786</v>
      </c>
      <c r="C1359" s="21">
        <v>3</v>
      </c>
      <c r="D1359" s="25"/>
      <c r="E1359" s="26"/>
      <c r="F1359" s="26"/>
      <c r="G1359" s="53">
        <f t="shared" ref="G1359" si="120">C1359</f>
        <v>3</v>
      </c>
      <c r="H1359" s="165"/>
      <c r="I1359" s="165"/>
      <c r="J1359" s="165"/>
      <c r="K1359" s="165"/>
    </row>
    <row r="1360" spans="1:11" ht="12.75" customHeight="1" thickBot="1" x14ac:dyDescent="0.25">
      <c r="A1360" s="5"/>
      <c r="B1360" s="166" t="s">
        <v>73</v>
      </c>
      <c r="C1360" s="167"/>
      <c r="D1360" s="167"/>
      <c r="E1360" s="167"/>
      <c r="F1360" s="168"/>
      <c r="G1360" s="24">
        <f>SUM(G1359:G1359)</f>
        <v>3</v>
      </c>
      <c r="H1360" s="165"/>
      <c r="I1360" s="165"/>
      <c r="J1360" s="165"/>
      <c r="K1360" s="165"/>
    </row>
    <row r="1361" spans="1:11" ht="12.75" customHeight="1" x14ac:dyDescent="0.2">
      <c r="A1361" s="165"/>
      <c r="B1361" s="165"/>
      <c r="C1361" s="165"/>
      <c r="D1361" s="165"/>
      <c r="E1361" s="165"/>
      <c r="F1361" s="165"/>
      <c r="G1361" s="165"/>
      <c r="H1361" s="165"/>
      <c r="I1361" s="165"/>
      <c r="J1361" s="165"/>
      <c r="K1361" s="165"/>
    </row>
    <row r="1362" spans="1:11" ht="12.75" customHeight="1" x14ac:dyDescent="0.2">
      <c r="A1362" s="11" t="s">
        <v>808</v>
      </c>
      <c r="B1362" s="12" t="s">
        <v>798</v>
      </c>
      <c r="C1362" s="13"/>
      <c r="D1362" s="13"/>
      <c r="E1362" s="5"/>
      <c r="F1362" s="5"/>
      <c r="G1362" s="5"/>
      <c r="H1362" s="165"/>
      <c r="I1362" s="165"/>
      <c r="J1362" s="165"/>
      <c r="K1362" s="165"/>
    </row>
    <row r="1363" spans="1:11" ht="12.75" customHeight="1" thickBot="1" x14ac:dyDescent="0.25">
      <c r="A1363" s="15"/>
      <c r="B1363" s="13"/>
      <c r="C1363" s="13"/>
      <c r="D1363" s="13"/>
      <c r="E1363" s="5"/>
      <c r="F1363" s="5"/>
      <c r="G1363" s="5"/>
      <c r="H1363" s="165"/>
      <c r="I1363" s="165"/>
      <c r="J1363" s="165"/>
      <c r="K1363" s="165"/>
    </row>
    <row r="1364" spans="1:11" ht="12.75" customHeight="1" x14ac:dyDescent="0.2">
      <c r="A1364" s="5"/>
      <c r="B1364" s="16" t="s">
        <v>5</v>
      </c>
      <c r="C1364" s="17" t="s">
        <v>6</v>
      </c>
      <c r="D1364" s="18" t="s">
        <v>77</v>
      </c>
      <c r="E1364" s="18" t="s">
        <v>9</v>
      </c>
      <c r="F1364" s="18" t="s">
        <v>10</v>
      </c>
      <c r="G1364" s="19" t="s">
        <v>6</v>
      </c>
      <c r="H1364" s="165"/>
      <c r="I1364" s="165"/>
      <c r="J1364" s="165"/>
      <c r="K1364" s="165"/>
    </row>
    <row r="1365" spans="1:11" ht="12.75" customHeight="1" x14ac:dyDescent="0.2">
      <c r="A1365" s="5"/>
      <c r="B1365" s="20" t="s">
        <v>786</v>
      </c>
      <c r="C1365" s="21">
        <v>2</v>
      </c>
      <c r="D1365" s="25"/>
      <c r="E1365" s="26"/>
      <c r="F1365" s="26"/>
      <c r="G1365" s="53">
        <f t="shared" ref="G1365" si="121">C1365</f>
        <v>2</v>
      </c>
      <c r="H1365" s="165"/>
      <c r="I1365" s="165"/>
      <c r="J1365" s="165"/>
      <c r="K1365" s="165"/>
    </row>
    <row r="1366" spans="1:11" ht="12.75" customHeight="1" thickBot="1" x14ac:dyDescent="0.25">
      <c r="A1366" s="5"/>
      <c r="B1366" s="166" t="s">
        <v>73</v>
      </c>
      <c r="C1366" s="167"/>
      <c r="D1366" s="167"/>
      <c r="E1366" s="167"/>
      <c r="F1366" s="168"/>
      <c r="G1366" s="24">
        <f>SUM(G1365:G1365)</f>
        <v>2</v>
      </c>
      <c r="H1366" s="165"/>
      <c r="I1366" s="165"/>
      <c r="J1366" s="165"/>
      <c r="K1366" s="165"/>
    </row>
    <row r="1367" spans="1:11" ht="12.75" customHeight="1" x14ac:dyDescent="0.2">
      <c r="A1367" s="165"/>
      <c r="B1367" s="165"/>
      <c r="C1367" s="165"/>
      <c r="D1367" s="165"/>
      <c r="E1367" s="165"/>
      <c r="F1367" s="165"/>
      <c r="G1367" s="165"/>
      <c r="H1367" s="165"/>
      <c r="I1367" s="165"/>
      <c r="J1367" s="165"/>
      <c r="K1367" s="165"/>
    </row>
    <row r="1368" spans="1:11" ht="12.75" customHeight="1" x14ac:dyDescent="0.2">
      <c r="A1368" s="11" t="s">
        <v>809</v>
      </c>
      <c r="B1368" s="12" t="s">
        <v>799</v>
      </c>
      <c r="C1368" s="13"/>
      <c r="D1368" s="13"/>
      <c r="E1368" s="5"/>
      <c r="F1368" s="5"/>
      <c r="G1368" s="5"/>
      <c r="H1368" s="165"/>
      <c r="I1368" s="165"/>
      <c r="J1368" s="165"/>
      <c r="K1368" s="165"/>
    </row>
    <row r="1369" spans="1:11" ht="12.75" customHeight="1" thickBot="1" x14ac:dyDescent="0.25">
      <c r="A1369" s="15"/>
      <c r="B1369" s="13"/>
      <c r="C1369" s="13"/>
      <c r="D1369" s="13"/>
      <c r="E1369" s="5"/>
      <c r="F1369" s="5"/>
      <c r="G1369" s="5"/>
      <c r="H1369" s="165"/>
      <c r="I1369" s="165"/>
      <c r="J1369" s="165"/>
      <c r="K1369" s="165"/>
    </row>
    <row r="1370" spans="1:11" ht="12.75" customHeight="1" x14ac:dyDescent="0.2">
      <c r="A1370" s="5"/>
      <c r="B1370" s="16" t="s">
        <v>5</v>
      </c>
      <c r="C1370" s="17" t="s">
        <v>6</v>
      </c>
      <c r="D1370" s="18" t="s">
        <v>77</v>
      </c>
      <c r="E1370" s="18" t="s">
        <v>9</v>
      </c>
      <c r="F1370" s="18" t="s">
        <v>10</v>
      </c>
      <c r="G1370" s="19" t="s">
        <v>6</v>
      </c>
      <c r="H1370" s="165"/>
      <c r="I1370" s="165"/>
      <c r="J1370" s="165"/>
      <c r="K1370" s="165"/>
    </row>
    <row r="1371" spans="1:11" ht="12.75" customHeight="1" x14ac:dyDescent="0.2">
      <c r="A1371" s="5"/>
      <c r="B1371" s="20" t="s">
        <v>786</v>
      </c>
      <c r="C1371" s="21">
        <v>13</v>
      </c>
      <c r="D1371" s="25"/>
      <c r="E1371" s="26"/>
      <c r="F1371" s="26"/>
      <c r="G1371" s="53">
        <f t="shared" ref="G1371" si="122">C1371</f>
        <v>13</v>
      </c>
      <c r="H1371" s="165"/>
      <c r="I1371" s="165"/>
      <c r="J1371" s="165"/>
      <c r="K1371" s="165"/>
    </row>
    <row r="1372" spans="1:11" ht="12.75" customHeight="1" thickBot="1" x14ac:dyDescent="0.25">
      <c r="A1372" s="5"/>
      <c r="B1372" s="166" t="s">
        <v>73</v>
      </c>
      <c r="C1372" s="167"/>
      <c r="D1372" s="167"/>
      <c r="E1372" s="167"/>
      <c r="F1372" s="168"/>
      <c r="G1372" s="24">
        <f>SUM(G1371:G1371)</f>
        <v>13</v>
      </c>
      <c r="H1372" s="165"/>
      <c r="I1372" s="165"/>
      <c r="J1372" s="165"/>
      <c r="K1372" s="165"/>
    </row>
    <row r="1373" spans="1:11" ht="12.75" customHeight="1" x14ac:dyDescent="0.2">
      <c r="A1373" s="165"/>
      <c r="B1373" s="165"/>
      <c r="C1373" s="165"/>
      <c r="D1373" s="165"/>
      <c r="E1373" s="165"/>
      <c r="F1373" s="165"/>
      <c r="G1373" s="165"/>
      <c r="H1373" s="165"/>
      <c r="I1373" s="165"/>
      <c r="J1373" s="165"/>
      <c r="K1373" s="165"/>
    </row>
    <row r="1374" spans="1:11" ht="12.75" customHeight="1" x14ac:dyDescent="0.2">
      <c r="A1374" s="11" t="s">
        <v>810</v>
      </c>
      <c r="B1374" s="12" t="s">
        <v>800</v>
      </c>
      <c r="C1374" s="13"/>
      <c r="D1374" s="13"/>
      <c r="E1374" s="5"/>
      <c r="F1374" s="5"/>
      <c r="G1374" s="5"/>
      <c r="H1374" s="165"/>
      <c r="I1374" s="165"/>
      <c r="J1374" s="165"/>
      <c r="K1374" s="165"/>
    </row>
    <row r="1375" spans="1:11" ht="12.75" customHeight="1" thickBot="1" x14ac:dyDescent="0.25">
      <c r="A1375" s="15"/>
      <c r="B1375" s="13"/>
      <c r="C1375" s="13"/>
      <c r="D1375" s="13"/>
      <c r="E1375" s="5"/>
      <c r="F1375" s="5"/>
      <c r="G1375" s="5"/>
      <c r="H1375" s="165"/>
      <c r="I1375" s="165"/>
      <c r="J1375" s="165"/>
      <c r="K1375" s="165"/>
    </row>
    <row r="1376" spans="1:11" ht="12.75" customHeight="1" x14ac:dyDescent="0.2">
      <c r="A1376" s="5"/>
      <c r="B1376" s="16" t="s">
        <v>5</v>
      </c>
      <c r="C1376" s="17" t="s">
        <v>6</v>
      </c>
      <c r="D1376" s="18" t="s">
        <v>77</v>
      </c>
      <c r="E1376" s="18" t="s">
        <v>9</v>
      </c>
      <c r="F1376" s="18" t="s">
        <v>10</v>
      </c>
      <c r="G1376" s="19" t="s">
        <v>6</v>
      </c>
      <c r="H1376" s="165"/>
      <c r="I1376" s="165"/>
      <c r="J1376" s="165"/>
      <c r="K1376" s="165"/>
    </row>
    <row r="1377" spans="1:11" ht="12.75" customHeight="1" x14ac:dyDescent="0.2">
      <c r="A1377" s="5"/>
      <c r="B1377" s="20" t="s">
        <v>786</v>
      </c>
      <c r="C1377" s="21">
        <v>3</v>
      </c>
      <c r="D1377" s="25"/>
      <c r="E1377" s="26"/>
      <c r="F1377" s="26"/>
      <c r="G1377" s="53">
        <f t="shared" ref="G1377" si="123">C1377</f>
        <v>3</v>
      </c>
      <c r="H1377" s="165"/>
      <c r="I1377" s="165"/>
      <c r="J1377" s="165"/>
      <c r="K1377" s="165"/>
    </row>
    <row r="1378" spans="1:11" ht="12.75" customHeight="1" thickBot="1" x14ac:dyDescent="0.25">
      <c r="A1378" s="5"/>
      <c r="B1378" s="166" t="s">
        <v>73</v>
      </c>
      <c r="C1378" s="167"/>
      <c r="D1378" s="167"/>
      <c r="E1378" s="167"/>
      <c r="F1378" s="168"/>
      <c r="G1378" s="24">
        <f>SUM(G1377:G1377)</f>
        <v>3</v>
      </c>
      <c r="H1378" s="165"/>
      <c r="I1378" s="165"/>
      <c r="J1378" s="165"/>
      <c r="K1378" s="165"/>
    </row>
    <row r="1379" spans="1:11" ht="12.75" customHeight="1" x14ac:dyDescent="0.2">
      <c r="A1379" s="165"/>
      <c r="B1379" s="165"/>
      <c r="C1379" s="165"/>
      <c r="D1379" s="165"/>
      <c r="E1379" s="165"/>
      <c r="F1379" s="165"/>
      <c r="G1379" s="165"/>
      <c r="H1379" s="165"/>
      <c r="I1379" s="165"/>
      <c r="J1379" s="165"/>
      <c r="K1379" s="165"/>
    </row>
    <row r="1380" spans="1:11" ht="12.75" customHeight="1" x14ac:dyDescent="0.2">
      <c r="A1380" s="11" t="s">
        <v>811</v>
      </c>
      <c r="B1380" s="12" t="s">
        <v>801</v>
      </c>
      <c r="C1380" s="13"/>
      <c r="D1380" s="13"/>
      <c r="E1380" s="5"/>
      <c r="F1380" s="5"/>
      <c r="G1380" s="5"/>
      <c r="H1380" s="165"/>
      <c r="I1380" s="165"/>
      <c r="J1380" s="165"/>
      <c r="K1380" s="165"/>
    </row>
    <row r="1381" spans="1:11" ht="12.75" customHeight="1" thickBot="1" x14ac:dyDescent="0.25">
      <c r="A1381" s="15"/>
      <c r="B1381" s="13"/>
      <c r="C1381" s="13"/>
      <c r="D1381" s="13"/>
      <c r="E1381" s="5"/>
      <c r="F1381" s="5"/>
      <c r="G1381" s="5"/>
      <c r="H1381" s="165"/>
      <c r="I1381" s="165"/>
      <c r="J1381" s="165"/>
      <c r="K1381" s="165"/>
    </row>
    <row r="1382" spans="1:11" ht="12.75" customHeight="1" x14ac:dyDescent="0.2">
      <c r="A1382" s="5"/>
      <c r="B1382" s="16" t="s">
        <v>5</v>
      </c>
      <c r="C1382" s="17" t="s">
        <v>6</v>
      </c>
      <c r="D1382" s="18" t="s">
        <v>77</v>
      </c>
      <c r="E1382" s="18" t="s">
        <v>9</v>
      </c>
      <c r="F1382" s="18" t="s">
        <v>10</v>
      </c>
      <c r="G1382" s="19" t="s">
        <v>6</v>
      </c>
      <c r="H1382" s="165"/>
      <c r="I1382" s="165"/>
      <c r="J1382" s="165"/>
      <c r="K1382" s="165"/>
    </row>
    <row r="1383" spans="1:11" ht="12.75" customHeight="1" x14ac:dyDescent="0.2">
      <c r="A1383" s="5"/>
      <c r="B1383" s="20" t="s">
        <v>786</v>
      </c>
      <c r="C1383" s="21">
        <v>28</v>
      </c>
      <c r="D1383" s="25"/>
      <c r="E1383" s="26"/>
      <c r="F1383" s="26"/>
      <c r="G1383" s="53">
        <f t="shared" ref="G1383" si="124">C1383</f>
        <v>28</v>
      </c>
      <c r="H1383" s="165"/>
      <c r="I1383" s="165"/>
      <c r="J1383" s="165"/>
      <c r="K1383" s="165"/>
    </row>
    <row r="1384" spans="1:11" ht="12.75" customHeight="1" thickBot="1" x14ac:dyDescent="0.25">
      <c r="A1384" s="5"/>
      <c r="B1384" s="166" t="s">
        <v>73</v>
      </c>
      <c r="C1384" s="167"/>
      <c r="D1384" s="167"/>
      <c r="E1384" s="167"/>
      <c r="F1384" s="168"/>
      <c r="G1384" s="24">
        <f>SUM(G1383:G1383)</f>
        <v>28</v>
      </c>
      <c r="H1384" s="165"/>
      <c r="I1384" s="165"/>
      <c r="J1384" s="165"/>
      <c r="K1384" s="165"/>
    </row>
    <row r="1385" spans="1:11" ht="12.75" customHeight="1" x14ac:dyDescent="0.2">
      <c r="A1385" s="165"/>
      <c r="B1385" s="165"/>
      <c r="C1385" s="165"/>
      <c r="D1385" s="165"/>
      <c r="E1385" s="165"/>
      <c r="F1385" s="165"/>
      <c r="G1385" s="165"/>
      <c r="H1385" s="165"/>
      <c r="I1385" s="165"/>
      <c r="J1385" s="165"/>
      <c r="K1385" s="165"/>
    </row>
    <row r="1386" spans="1:11" ht="12.75" customHeight="1" x14ac:dyDescent="0.2">
      <c r="A1386" s="11" t="s">
        <v>812</v>
      </c>
      <c r="B1386" s="12" t="s">
        <v>802</v>
      </c>
      <c r="C1386" s="13"/>
      <c r="D1386" s="13"/>
      <c r="E1386" s="5"/>
      <c r="F1386" s="5"/>
      <c r="G1386" s="5"/>
      <c r="H1386" s="165"/>
      <c r="I1386" s="165"/>
      <c r="J1386" s="165"/>
      <c r="K1386" s="165"/>
    </row>
    <row r="1387" spans="1:11" ht="12.75" customHeight="1" thickBot="1" x14ac:dyDescent="0.25">
      <c r="A1387" s="15"/>
      <c r="B1387" s="13"/>
      <c r="C1387" s="13"/>
      <c r="D1387" s="13"/>
      <c r="E1387" s="5"/>
      <c r="F1387" s="5"/>
      <c r="G1387" s="5"/>
      <c r="H1387" s="165"/>
      <c r="I1387" s="165"/>
      <c r="J1387" s="165"/>
      <c r="K1387" s="165"/>
    </row>
    <row r="1388" spans="1:11" ht="12.75" customHeight="1" x14ac:dyDescent="0.2">
      <c r="A1388" s="5"/>
      <c r="B1388" s="16" t="s">
        <v>5</v>
      </c>
      <c r="C1388" s="17" t="s">
        <v>6</v>
      </c>
      <c r="D1388" s="18" t="s">
        <v>77</v>
      </c>
      <c r="E1388" s="18" t="s">
        <v>9</v>
      </c>
      <c r="F1388" s="18" t="s">
        <v>10</v>
      </c>
      <c r="G1388" s="19" t="s">
        <v>6</v>
      </c>
      <c r="H1388" s="165"/>
      <c r="I1388" s="165"/>
      <c r="J1388" s="165"/>
      <c r="K1388" s="165"/>
    </row>
    <row r="1389" spans="1:11" ht="12.75" customHeight="1" x14ac:dyDescent="0.2">
      <c r="A1389" s="5"/>
      <c r="B1389" s="20" t="s">
        <v>786</v>
      </c>
      <c r="C1389" s="21">
        <v>2</v>
      </c>
      <c r="D1389" s="25"/>
      <c r="E1389" s="26"/>
      <c r="F1389" s="26"/>
      <c r="G1389" s="53">
        <f t="shared" ref="G1389" si="125">C1389</f>
        <v>2</v>
      </c>
      <c r="H1389" s="165"/>
      <c r="I1389" s="165"/>
      <c r="J1389" s="165"/>
      <c r="K1389" s="165"/>
    </row>
    <row r="1390" spans="1:11" ht="12.75" customHeight="1" thickBot="1" x14ac:dyDescent="0.25">
      <c r="A1390" s="5"/>
      <c r="B1390" s="166" t="s">
        <v>73</v>
      </c>
      <c r="C1390" s="167"/>
      <c r="D1390" s="167"/>
      <c r="E1390" s="167"/>
      <c r="F1390" s="168"/>
      <c r="G1390" s="24">
        <f>SUM(G1389:G1389)</f>
        <v>2</v>
      </c>
      <c r="H1390" s="165"/>
      <c r="I1390" s="165"/>
      <c r="J1390" s="165"/>
      <c r="K1390" s="165"/>
    </row>
    <row r="1391" spans="1:11" ht="12.75" customHeight="1" x14ac:dyDescent="0.2">
      <c r="A1391" s="165"/>
      <c r="B1391" s="165"/>
      <c r="C1391" s="165"/>
      <c r="D1391" s="165"/>
      <c r="E1391" s="165"/>
      <c r="F1391" s="165"/>
      <c r="G1391" s="165"/>
      <c r="H1391" s="165"/>
      <c r="I1391" s="165"/>
      <c r="J1391" s="165"/>
      <c r="K1391" s="165"/>
    </row>
    <row r="1392" spans="1:11" ht="12.75" customHeight="1" x14ac:dyDescent="0.2">
      <c r="A1392" s="11" t="s">
        <v>813</v>
      </c>
      <c r="B1392" s="12" t="s">
        <v>803</v>
      </c>
      <c r="C1392" s="13"/>
      <c r="D1392" s="13"/>
      <c r="E1392" s="5"/>
      <c r="F1392" s="5"/>
      <c r="G1392" s="5"/>
      <c r="H1392" s="165"/>
      <c r="I1392" s="165"/>
      <c r="J1392" s="165"/>
      <c r="K1392" s="165"/>
    </row>
    <row r="1393" spans="1:11" ht="12.75" customHeight="1" thickBot="1" x14ac:dyDescent="0.25">
      <c r="A1393" s="15"/>
      <c r="B1393" s="13"/>
      <c r="C1393" s="13"/>
      <c r="D1393" s="13"/>
      <c r="E1393" s="5"/>
      <c r="F1393" s="5"/>
      <c r="G1393" s="5"/>
      <c r="H1393" s="165"/>
      <c r="I1393" s="165"/>
      <c r="J1393" s="165"/>
      <c r="K1393" s="165"/>
    </row>
    <row r="1394" spans="1:11" ht="12.75" customHeight="1" x14ac:dyDescent="0.2">
      <c r="A1394" s="5"/>
      <c r="B1394" s="16" t="s">
        <v>5</v>
      </c>
      <c r="C1394" s="17" t="s">
        <v>6</v>
      </c>
      <c r="D1394" s="18" t="s">
        <v>77</v>
      </c>
      <c r="E1394" s="18" t="s">
        <v>9</v>
      </c>
      <c r="F1394" s="18" t="s">
        <v>10</v>
      </c>
      <c r="G1394" s="19" t="s">
        <v>6</v>
      </c>
      <c r="H1394" s="165"/>
      <c r="I1394" s="165"/>
      <c r="J1394" s="165"/>
      <c r="K1394" s="165"/>
    </row>
    <row r="1395" spans="1:11" ht="12.75" customHeight="1" x14ac:dyDescent="0.2">
      <c r="A1395" s="5"/>
      <c r="B1395" s="20" t="s">
        <v>786</v>
      </c>
      <c r="C1395" s="21">
        <v>1</v>
      </c>
      <c r="D1395" s="25"/>
      <c r="E1395" s="26"/>
      <c r="F1395" s="26"/>
      <c r="G1395" s="53">
        <f t="shared" ref="G1395" si="126">C1395</f>
        <v>1</v>
      </c>
      <c r="H1395" s="165"/>
      <c r="I1395" s="165"/>
      <c r="J1395" s="165"/>
      <c r="K1395" s="165"/>
    </row>
    <row r="1396" spans="1:11" ht="12.75" customHeight="1" thickBot="1" x14ac:dyDescent="0.25">
      <c r="A1396" s="5"/>
      <c r="B1396" s="166" t="s">
        <v>73</v>
      </c>
      <c r="C1396" s="167"/>
      <c r="D1396" s="167"/>
      <c r="E1396" s="167"/>
      <c r="F1396" s="168"/>
      <c r="G1396" s="24">
        <f>SUM(G1395:G1395)</f>
        <v>1</v>
      </c>
      <c r="H1396" s="165"/>
      <c r="I1396" s="165"/>
      <c r="J1396" s="165"/>
      <c r="K1396" s="165"/>
    </row>
    <row r="1397" spans="1:11" ht="12.75" customHeight="1" x14ac:dyDescent="0.2">
      <c r="A1397" s="165"/>
      <c r="B1397" s="165"/>
      <c r="C1397" s="165"/>
      <c r="D1397" s="165"/>
      <c r="E1397" s="165"/>
      <c r="F1397" s="165"/>
      <c r="G1397" s="165"/>
      <c r="H1397" s="165"/>
      <c r="I1397" s="165"/>
      <c r="J1397" s="165"/>
      <c r="K1397" s="165"/>
    </row>
    <row r="1398" spans="1:11" ht="12.75" customHeight="1" x14ac:dyDescent="0.2">
      <c r="A1398" s="11" t="s">
        <v>814</v>
      </c>
      <c r="B1398" s="12" t="s">
        <v>819</v>
      </c>
      <c r="C1398" s="13"/>
      <c r="D1398" s="13"/>
      <c r="E1398" s="5"/>
      <c r="F1398" s="5"/>
      <c r="G1398" s="5"/>
      <c r="H1398" s="165"/>
      <c r="I1398" s="165"/>
      <c r="J1398" s="165"/>
      <c r="K1398" s="165"/>
    </row>
    <row r="1399" spans="1:11" ht="12.75" customHeight="1" thickBot="1" x14ac:dyDescent="0.25">
      <c r="A1399" s="15"/>
      <c r="B1399" s="13"/>
      <c r="C1399" s="13"/>
      <c r="D1399" s="13"/>
      <c r="E1399" s="5"/>
      <c r="F1399" s="5"/>
      <c r="G1399" s="5"/>
      <c r="H1399" s="165"/>
      <c r="I1399" s="165"/>
      <c r="J1399" s="165"/>
      <c r="K1399" s="165"/>
    </row>
    <row r="1400" spans="1:11" ht="12.75" customHeight="1" x14ac:dyDescent="0.2">
      <c r="A1400" s="5"/>
      <c r="B1400" s="16" t="s">
        <v>5</v>
      </c>
      <c r="C1400" s="17" t="s">
        <v>6</v>
      </c>
      <c r="D1400" s="18" t="s">
        <v>7</v>
      </c>
      <c r="E1400" s="18" t="s">
        <v>9</v>
      </c>
      <c r="F1400" s="18" t="s">
        <v>10</v>
      </c>
      <c r="G1400" s="19" t="s">
        <v>7</v>
      </c>
      <c r="H1400" s="165"/>
      <c r="I1400" s="165"/>
      <c r="J1400" s="165"/>
      <c r="K1400" s="165"/>
    </row>
    <row r="1401" spans="1:11" ht="12.75" customHeight="1" x14ac:dyDescent="0.2">
      <c r="A1401" s="5"/>
      <c r="B1401" s="20" t="s">
        <v>786</v>
      </c>
      <c r="D1401" s="21">
        <v>110.8</v>
      </c>
      <c r="E1401" s="26"/>
      <c r="F1401" s="26"/>
      <c r="G1401" s="53">
        <f>D1401</f>
        <v>110.8</v>
      </c>
      <c r="H1401" s="165"/>
      <c r="I1401" s="165"/>
      <c r="J1401" s="165"/>
      <c r="K1401" s="165"/>
    </row>
    <row r="1402" spans="1:11" ht="12.75" customHeight="1" thickBot="1" x14ac:dyDescent="0.25">
      <c r="A1402" s="5"/>
      <c r="B1402" s="166" t="s">
        <v>154</v>
      </c>
      <c r="C1402" s="167"/>
      <c r="D1402" s="167"/>
      <c r="E1402" s="167"/>
      <c r="F1402" s="168"/>
      <c r="G1402" s="24">
        <f>SUM(G1401:G1401)</f>
        <v>110.8</v>
      </c>
      <c r="H1402" s="165"/>
      <c r="I1402" s="165"/>
      <c r="J1402" s="165"/>
      <c r="K1402" s="165"/>
    </row>
    <row r="1403" spans="1:11" ht="12.75" customHeight="1" x14ac:dyDescent="0.2">
      <c r="A1403" s="165"/>
      <c r="B1403" s="165"/>
      <c r="C1403" s="165"/>
      <c r="D1403" s="165"/>
      <c r="E1403" s="165"/>
      <c r="F1403" s="165"/>
      <c r="G1403" s="165"/>
      <c r="H1403" s="165"/>
      <c r="I1403" s="165"/>
      <c r="J1403" s="165"/>
      <c r="K1403" s="165"/>
    </row>
    <row r="1404" spans="1:11" ht="12.75" customHeight="1" x14ac:dyDescent="0.2">
      <c r="A1404" s="11" t="s">
        <v>815</v>
      </c>
      <c r="B1404" s="12" t="s">
        <v>820</v>
      </c>
      <c r="C1404" s="13"/>
      <c r="D1404" s="13"/>
      <c r="E1404" s="5"/>
      <c r="F1404" s="5"/>
      <c r="G1404" s="5"/>
      <c r="H1404" s="165"/>
      <c r="I1404" s="165"/>
      <c r="J1404" s="165"/>
      <c r="K1404" s="165"/>
    </row>
    <row r="1405" spans="1:11" ht="12.75" customHeight="1" thickBot="1" x14ac:dyDescent="0.25">
      <c r="A1405" s="15"/>
      <c r="B1405" s="13"/>
      <c r="C1405" s="13"/>
      <c r="D1405" s="13"/>
      <c r="E1405" s="5"/>
      <c r="F1405" s="5"/>
      <c r="G1405" s="5"/>
      <c r="H1405" s="165"/>
      <c r="I1405" s="165"/>
      <c r="J1405" s="165"/>
      <c r="K1405" s="165"/>
    </row>
    <row r="1406" spans="1:11" ht="12.75" customHeight="1" x14ac:dyDescent="0.2">
      <c r="A1406" s="5"/>
      <c r="B1406" s="16" t="s">
        <v>5</v>
      </c>
      <c r="C1406" s="17" t="s">
        <v>6</v>
      </c>
      <c r="D1406" s="18" t="s">
        <v>7</v>
      </c>
      <c r="E1406" s="18" t="s">
        <v>9</v>
      </c>
      <c r="F1406" s="18" t="s">
        <v>10</v>
      </c>
      <c r="G1406" s="19" t="s">
        <v>7</v>
      </c>
      <c r="H1406" s="165"/>
      <c r="I1406" s="165"/>
      <c r="J1406" s="165"/>
      <c r="K1406" s="165"/>
    </row>
    <row r="1407" spans="1:11" ht="12.75" customHeight="1" x14ac:dyDescent="0.2">
      <c r="A1407" s="5"/>
      <c r="B1407" s="20" t="s">
        <v>786</v>
      </c>
      <c r="D1407" s="21">
        <v>67.099999999999994</v>
      </c>
      <c r="E1407" s="26"/>
      <c r="F1407" s="26"/>
      <c r="G1407" s="53">
        <f>D1407</f>
        <v>67.099999999999994</v>
      </c>
      <c r="H1407" s="165"/>
      <c r="I1407" s="165"/>
      <c r="J1407" s="165"/>
      <c r="K1407" s="165"/>
    </row>
    <row r="1408" spans="1:11" ht="12.75" customHeight="1" thickBot="1" x14ac:dyDescent="0.25">
      <c r="A1408" s="5"/>
      <c r="B1408" s="166" t="s">
        <v>154</v>
      </c>
      <c r="C1408" s="167"/>
      <c r="D1408" s="167"/>
      <c r="E1408" s="167"/>
      <c r="F1408" s="168"/>
      <c r="G1408" s="24">
        <f>SUM(G1407:G1407)</f>
        <v>67.099999999999994</v>
      </c>
      <c r="H1408" s="165"/>
      <c r="I1408" s="165"/>
      <c r="J1408" s="165"/>
      <c r="K1408" s="165"/>
    </row>
    <row r="1409" spans="1:11" ht="12.75" customHeight="1" x14ac:dyDescent="0.2">
      <c r="A1409" s="165"/>
      <c r="B1409" s="165"/>
      <c r="C1409" s="165"/>
      <c r="D1409" s="165"/>
      <c r="E1409" s="165"/>
      <c r="F1409" s="165"/>
      <c r="G1409" s="165"/>
      <c r="H1409" s="165"/>
      <c r="I1409" s="165"/>
      <c r="J1409" s="165"/>
      <c r="K1409" s="165"/>
    </row>
    <row r="1410" spans="1:11" ht="12.75" customHeight="1" x14ac:dyDescent="0.2">
      <c r="A1410" s="11" t="s">
        <v>816</v>
      </c>
      <c r="B1410" s="12" t="s">
        <v>821</v>
      </c>
      <c r="C1410" s="13"/>
      <c r="D1410" s="13"/>
      <c r="E1410" s="5"/>
      <c r="F1410" s="5"/>
      <c r="G1410" s="5"/>
      <c r="H1410" s="165"/>
      <c r="I1410" s="165"/>
      <c r="J1410" s="165"/>
      <c r="K1410" s="165"/>
    </row>
    <row r="1411" spans="1:11" ht="12.75" customHeight="1" thickBot="1" x14ac:dyDescent="0.25">
      <c r="A1411" s="15"/>
      <c r="B1411" s="13"/>
      <c r="C1411" s="13"/>
      <c r="D1411" s="13"/>
      <c r="E1411" s="5"/>
      <c r="F1411" s="5"/>
      <c r="G1411" s="5"/>
      <c r="H1411" s="165"/>
      <c r="I1411" s="165"/>
      <c r="J1411" s="165"/>
      <c r="K1411" s="165"/>
    </row>
    <row r="1412" spans="1:11" ht="12.75" customHeight="1" x14ac:dyDescent="0.2">
      <c r="A1412" s="5"/>
      <c r="B1412" s="16" t="s">
        <v>5</v>
      </c>
      <c r="C1412" s="17" t="s">
        <v>6</v>
      </c>
      <c r="D1412" s="18" t="s">
        <v>77</v>
      </c>
      <c r="E1412" s="18" t="s">
        <v>9</v>
      </c>
      <c r="F1412" s="18" t="s">
        <v>10</v>
      </c>
      <c r="G1412" s="19" t="s">
        <v>6</v>
      </c>
      <c r="H1412" s="165"/>
      <c r="I1412" s="165"/>
      <c r="J1412" s="165"/>
      <c r="K1412" s="165"/>
    </row>
    <row r="1413" spans="1:11" ht="12.75" customHeight="1" x14ac:dyDescent="0.2">
      <c r="A1413" s="5"/>
      <c r="B1413" s="20" t="s">
        <v>786</v>
      </c>
      <c r="C1413" s="21">
        <v>22</v>
      </c>
      <c r="D1413" s="25"/>
      <c r="E1413" s="26"/>
      <c r="F1413" s="26"/>
      <c r="G1413" s="53">
        <f t="shared" ref="G1413" si="127">C1413</f>
        <v>22</v>
      </c>
      <c r="H1413" s="165"/>
      <c r="I1413" s="165"/>
      <c r="J1413" s="165"/>
      <c r="K1413" s="165"/>
    </row>
    <row r="1414" spans="1:11" ht="12.75" customHeight="1" thickBot="1" x14ac:dyDescent="0.25">
      <c r="A1414" s="5"/>
      <c r="B1414" s="166" t="s">
        <v>73</v>
      </c>
      <c r="C1414" s="167"/>
      <c r="D1414" s="167"/>
      <c r="E1414" s="167"/>
      <c r="F1414" s="168"/>
      <c r="G1414" s="24">
        <f>SUM(G1413:G1413)</f>
        <v>22</v>
      </c>
      <c r="H1414" s="165"/>
      <c r="I1414" s="165"/>
      <c r="J1414" s="165"/>
      <c r="K1414" s="165"/>
    </row>
    <row r="1415" spans="1:11" ht="12.75" customHeight="1" x14ac:dyDescent="0.2">
      <c r="A1415" s="165"/>
      <c r="B1415" s="165"/>
      <c r="C1415" s="165"/>
      <c r="D1415" s="165"/>
      <c r="E1415" s="165"/>
      <c r="F1415" s="165"/>
      <c r="G1415" s="165"/>
      <c r="H1415" s="165"/>
      <c r="I1415" s="165"/>
      <c r="J1415" s="165"/>
      <c r="K1415" s="165"/>
    </row>
    <row r="1416" spans="1:11" ht="12.75" customHeight="1" x14ac:dyDescent="0.2">
      <c r="A1416" s="11" t="s">
        <v>817</v>
      </c>
      <c r="B1416" s="12" t="s">
        <v>822</v>
      </c>
      <c r="C1416" s="13"/>
      <c r="D1416" s="13"/>
      <c r="E1416" s="5"/>
      <c r="F1416" s="5"/>
      <c r="G1416" s="5"/>
      <c r="H1416" s="165"/>
      <c r="I1416" s="165"/>
      <c r="J1416" s="165"/>
      <c r="K1416" s="165"/>
    </row>
    <row r="1417" spans="1:11" ht="12.75" customHeight="1" thickBot="1" x14ac:dyDescent="0.25">
      <c r="A1417" s="15"/>
      <c r="B1417" s="13"/>
      <c r="C1417" s="13"/>
      <c r="D1417" s="13"/>
      <c r="E1417" s="5"/>
      <c r="F1417" s="5"/>
      <c r="G1417" s="5"/>
      <c r="H1417" s="165"/>
      <c r="I1417" s="165"/>
      <c r="J1417" s="165"/>
      <c r="K1417" s="165"/>
    </row>
    <row r="1418" spans="1:11" ht="12.75" customHeight="1" x14ac:dyDescent="0.2">
      <c r="A1418" s="5"/>
      <c r="B1418" s="16" t="s">
        <v>5</v>
      </c>
      <c r="C1418" s="17" t="s">
        <v>6</v>
      </c>
      <c r="D1418" s="18" t="s">
        <v>7</v>
      </c>
      <c r="E1418" s="18" t="s">
        <v>9</v>
      </c>
      <c r="F1418" s="18" t="s">
        <v>10</v>
      </c>
      <c r="G1418" s="19" t="s">
        <v>7</v>
      </c>
      <c r="H1418" s="165"/>
      <c r="I1418" s="165"/>
      <c r="J1418" s="165"/>
      <c r="K1418" s="165"/>
    </row>
    <row r="1419" spans="1:11" ht="12.75" customHeight="1" x14ac:dyDescent="0.2">
      <c r="A1419" s="5"/>
      <c r="B1419" s="20" t="s">
        <v>786</v>
      </c>
      <c r="D1419" s="21">
        <v>177.9</v>
      </c>
      <c r="E1419" s="26"/>
      <c r="F1419" s="26"/>
      <c r="G1419" s="53">
        <f>D1419</f>
        <v>177.9</v>
      </c>
      <c r="H1419" s="165"/>
      <c r="I1419" s="165"/>
      <c r="J1419" s="165"/>
      <c r="K1419" s="165"/>
    </row>
    <row r="1420" spans="1:11" ht="12.75" customHeight="1" thickBot="1" x14ac:dyDescent="0.25">
      <c r="A1420" s="5"/>
      <c r="B1420" s="166" t="s">
        <v>154</v>
      </c>
      <c r="C1420" s="167"/>
      <c r="D1420" s="167"/>
      <c r="E1420" s="167"/>
      <c r="F1420" s="168"/>
      <c r="G1420" s="24">
        <f>SUM(G1419:G1419)</f>
        <v>177.9</v>
      </c>
      <c r="H1420" s="165"/>
      <c r="I1420" s="165"/>
      <c r="J1420" s="165"/>
      <c r="K1420" s="165"/>
    </row>
    <row r="1421" spans="1:11" ht="12.75" customHeight="1" x14ac:dyDescent="0.2">
      <c r="A1421" s="165"/>
      <c r="B1421" s="165"/>
      <c r="C1421" s="165"/>
      <c r="D1421" s="165"/>
      <c r="E1421" s="165"/>
      <c r="F1421" s="165"/>
      <c r="G1421" s="165"/>
      <c r="H1421" s="165"/>
      <c r="I1421" s="165"/>
      <c r="J1421" s="165"/>
      <c r="K1421" s="165"/>
    </row>
    <row r="1422" spans="1:11" ht="12.75" customHeight="1" x14ac:dyDescent="0.2">
      <c r="A1422" s="11" t="s">
        <v>818</v>
      </c>
      <c r="B1422" s="12" t="s">
        <v>722</v>
      </c>
      <c r="C1422" s="13"/>
      <c r="D1422" s="13"/>
      <c r="E1422" s="5"/>
      <c r="F1422" s="5"/>
      <c r="G1422" s="5"/>
      <c r="H1422" s="165"/>
      <c r="I1422" s="165"/>
      <c r="J1422" s="165"/>
      <c r="K1422" s="165"/>
    </row>
    <row r="1423" spans="1:11" ht="12.75" customHeight="1" thickBot="1" x14ac:dyDescent="0.25">
      <c r="A1423" s="15"/>
      <c r="B1423" s="13"/>
      <c r="C1423" s="13"/>
      <c r="D1423" s="13"/>
      <c r="E1423" s="5"/>
      <c r="F1423" s="5"/>
      <c r="G1423" s="5"/>
      <c r="H1423" s="165"/>
      <c r="I1423" s="165"/>
      <c r="J1423" s="165"/>
      <c r="K1423" s="165"/>
    </row>
    <row r="1424" spans="1:11" ht="12.75" customHeight="1" x14ac:dyDescent="0.2">
      <c r="A1424" s="5"/>
      <c r="B1424" s="16" t="s">
        <v>5</v>
      </c>
      <c r="C1424" s="17" t="s">
        <v>6</v>
      </c>
      <c r="D1424" s="18" t="s">
        <v>7</v>
      </c>
      <c r="E1424" s="18" t="s">
        <v>9</v>
      </c>
      <c r="F1424" s="18" t="s">
        <v>10</v>
      </c>
      <c r="G1424" s="19" t="s">
        <v>7</v>
      </c>
      <c r="H1424" s="165"/>
      <c r="I1424" s="165"/>
      <c r="J1424" s="165"/>
      <c r="K1424" s="165"/>
    </row>
    <row r="1425" spans="1:11" ht="12.75" customHeight="1" x14ac:dyDescent="0.2">
      <c r="A1425" s="5"/>
      <c r="B1425" s="20" t="s">
        <v>786</v>
      </c>
      <c r="C1425" s="21">
        <v>177.9</v>
      </c>
      <c r="D1425" s="21">
        <v>177.9</v>
      </c>
      <c r="E1425" s="26"/>
      <c r="F1425" s="26"/>
      <c r="G1425" s="53">
        <f t="shared" ref="G1425" si="128">C1425</f>
        <v>177.9</v>
      </c>
      <c r="H1425" s="165"/>
      <c r="I1425" s="165"/>
      <c r="J1425" s="165"/>
      <c r="K1425" s="165"/>
    </row>
    <row r="1426" spans="1:11" ht="12.75" customHeight="1" thickBot="1" x14ac:dyDescent="0.25">
      <c r="A1426" s="5"/>
      <c r="B1426" s="166" t="s">
        <v>154</v>
      </c>
      <c r="C1426" s="167"/>
      <c r="D1426" s="167"/>
      <c r="E1426" s="167"/>
      <c r="F1426" s="168"/>
      <c r="G1426" s="24">
        <f>SUM(G1425:G1425)</f>
        <v>177.9</v>
      </c>
      <c r="H1426" s="165"/>
      <c r="I1426" s="165"/>
      <c r="J1426" s="165"/>
      <c r="K1426" s="165"/>
    </row>
    <row r="1427" spans="1:11" ht="12.75" customHeight="1" x14ac:dyDescent="0.2">
      <c r="A1427" s="165"/>
      <c r="B1427" s="165"/>
      <c r="C1427" s="165"/>
      <c r="D1427" s="165"/>
      <c r="E1427" s="165"/>
      <c r="F1427" s="165"/>
      <c r="G1427" s="165"/>
      <c r="H1427" s="165"/>
      <c r="I1427" s="165"/>
      <c r="J1427" s="165"/>
      <c r="K1427" s="165"/>
    </row>
    <row r="1428" spans="1:11" ht="12.75" customHeight="1" x14ac:dyDescent="0.2">
      <c r="A1428" s="7" t="s">
        <v>564</v>
      </c>
      <c r="B1428" s="8" t="s">
        <v>565</v>
      </c>
    </row>
    <row r="1429" spans="1:11" ht="12.75" customHeight="1" x14ac:dyDescent="0.2">
      <c r="A1429" s="127"/>
      <c r="B1429" s="128"/>
      <c r="C1429" s="128"/>
      <c r="D1429" s="165"/>
      <c r="E1429" s="165"/>
      <c r="F1429" s="165"/>
      <c r="G1429" s="165"/>
      <c r="H1429" s="165"/>
      <c r="I1429" s="165"/>
      <c r="J1429" s="165"/>
      <c r="K1429" s="165"/>
    </row>
    <row r="1430" spans="1:11" ht="12.75" customHeight="1" x14ac:dyDescent="0.2">
      <c r="A1430" s="11" t="s">
        <v>823</v>
      </c>
      <c r="B1430" s="12" t="s">
        <v>869</v>
      </c>
      <c r="C1430" s="13"/>
      <c r="D1430" s="13"/>
      <c r="E1430" s="5"/>
      <c r="F1430" s="5"/>
      <c r="G1430" s="5"/>
      <c r="H1430" s="165"/>
      <c r="I1430" s="165"/>
      <c r="J1430" s="165"/>
      <c r="K1430" s="165"/>
    </row>
    <row r="1431" spans="1:11" ht="12.75" customHeight="1" thickBot="1" x14ac:dyDescent="0.25">
      <c r="A1431" s="15"/>
      <c r="B1431" s="13"/>
      <c r="C1431" s="13"/>
      <c r="D1431" s="13"/>
      <c r="E1431" s="5"/>
      <c r="F1431" s="5"/>
      <c r="G1431" s="5"/>
      <c r="H1431" s="165"/>
      <c r="I1431" s="165"/>
      <c r="J1431" s="165"/>
      <c r="K1431" s="165"/>
    </row>
    <row r="1432" spans="1:11" ht="12.75" customHeight="1" x14ac:dyDescent="0.2">
      <c r="A1432" s="5"/>
      <c r="B1432" s="16" t="s">
        <v>5</v>
      </c>
      <c r="C1432" s="17" t="s">
        <v>6</v>
      </c>
      <c r="D1432" s="18" t="s">
        <v>77</v>
      </c>
      <c r="E1432" s="18" t="s">
        <v>9</v>
      </c>
      <c r="F1432" s="18" t="s">
        <v>10</v>
      </c>
      <c r="G1432" s="19" t="s">
        <v>6</v>
      </c>
      <c r="H1432" s="165"/>
      <c r="I1432" s="165"/>
      <c r="J1432" s="165"/>
      <c r="K1432" s="165"/>
    </row>
    <row r="1433" spans="1:11" ht="12.75" customHeight="1" x14ac:dyDescent="0.2">
      <c r="A1433" s="5"/>
      <c r="B1433" s="20" t="s">
        <v>786</v>
      </c>
      <c r="C1433" s="21">
        <v>2</v>
      </c>
      <c r="D1433" s="25"/>
      <c r="E1433" s="26"/>
      <c r="F1433" s="26"/>
      <c r="G1433" s="53">
        <f t="shared" ref="G1433" si="129">C1433</f>
        <v>2</v>
      </c>
      <c r="H1433" s="165"/>
      <c r="I1433" s="165"/>
      <c r="J1433" s="165"/>
      <c r="K1433" s="165"/>
    </row>
    <row r="1434" spans="1:11" ht="12.75" customHeight="1" thickBot="1" x14ac:dyDescent="0.25">
      <c r="A1434" s="5"/>
      <c r="B1434" s="166" t="s">
        <v>73</v>
      </c>
      <c r="C1434" s="167"/>
      <c r="D1434" s="167"/>
      <c r="E1434" s="167"/>
      <c r="F1434" s="168"/>
      <c r="G1434" s="24">
        <f>SUM(G1433:G1433)</f>
        <v>2</v>
      </c>
      <c r="H1434" s="165"/>
      <c r="I1434" s="165"/>
      <c r="J1434" s="165"/>
      <c r="K1434" s="165"/>
    </row>
    <row r="1435" spans="1:11" ht="12.75" customHeight="1" x14ac:dyDescent="0.2">
      <c r="A1435" s="165"/>
      <c r="B1435" s="165"/>
      <c r="C1435" s="165"/>
      <c r="D1435" s="165"/>
      <c r="E1435" s="165"/>
      <c r="F1435" s="165"/>
      <c r="G1435" s="165"/>
      <c r="H1435" s="165"/>
      <c r="I1435" s="165"/>
      <c r="J1435" s="165"/>
      <c r="K1435" s="165"/>
    </row>
    <row r="1436" spans="1:11" ht="12.75" customHeight="1" x14ac:dyDescent="0.2">
      <c r="A1436" s="11" t="s">
        <v>824</v>
      </c>
      <c r="B1436" s="12" t="s">
        <v>870</v>
      </c>
      <c r="C1436" s="13"/>
      <c r="D1436" s="13"/>
      <c r="E1436" s="5"/>
      <c r="F1436" s="5"/>
      <c r="G1436" s="5"/>
      <c r="H1436" s="165"/>
      <c r="I1436" s="165"/>
      <c r="J1436" s="165"/>
      <c r="K1436" s="165"/>
    </row>
    <row r="1437" spans="1:11" ht="12.75" customHeight="1" thickBot="1" x14ac:dyDescent="0.25">
      <c r="A1437" s="15"/>
      <c r="B1437" s="13"/>
      <c r="C1437" s="13"/>
      <c r="D1437" s="13"/>
      <c r="E1437" s="5"/>
      <c r="F1437" s="5"/>
      <c r="G1437" s="5"/>
      <c r="H1437" s="165"/>
      <c r="I1437" s="165"/>
      <c r="J1437" s="165"/>
      <c r="K1437" s="165"/>
    </row>
    <row r="1438" spans="1:11" ht="12.75" customHeight="1" x14ac:dyDescent="0.2">
      <c r="A1438" s="5"/>
      <c r="B1438" s="16" t="s">
        <v>5</v>
      </c>
      <c r="C1438" s="17" t="s">
        <v>6</v>
      </c>
      <c r="D1438" s="18" t="s">
        <v>77</v>
      </c>
      <c r="E1438" s="18" t="s">
        <v>9</v>
      </c>
      <c r="F1438" s="18" t="s">
        <v>10</v>
      </c>
      <c r="G1438" s="19" t="s">
        <v>6</v>
      </c>
      <c r="H1438" s="165"/>
      <c r="I1438" s="165"/>
      <c r="J1438" s="165"/>
      <c r="K1438" s="165"/>
    </row>
    <row r="1439" spans="1:11" ht="12.75" customHeight="1" x14ac:dyDescent="0.2">
      <c r="A1439" s="5"/>
      <c r="B1439" s="20" t="s">
        <v>786</v>
      </c>
      <c r="C1439" s="21">
        <v>3</v>
      </c>
      <c r="D1439" s="25"/>
      <c r="E1439" s="26"/>
      <c r="F1439" s="26"/>
      <c r="G1439" s="53">
        <f t="shared" ref="G1439" si="130">C1439</f>
        <v>3</v>
      </c>
      <c r="H1439" s="165"/>
      <c r="I1439" s="165"/>
      <c r="J1439" s="165"/>
      <c r="K1439" s="165"/>
    </row>
    <row r="1440" spans="1:11" ht="12.75" customHeight="1" thickBot="1" x14ac:dyDescent="0.25">
      <c r="A1440" s="5"/>
      <c r="B1440" s="166" t="s">
        <v>73</v>
      </c>
      <c r="C1440" s="167"/>
      <c r="D1440" s="167"/>
      <c r="E1440" s="167"/>
      <c r="F1440" s="168"/>
      <c r="G1440" s="24">
        <f>SUM(G1439:G1439)</f>
        <v>3</v>
      </c>
      <c r="H1440" s="165"/>
      <c r="I1440" s="165"/>
      <c r="J1440" s="165"/>
      <c r="K1440" s="165"/>
    </row>
    <row r="1441" spans="1:11" ht="12.75" customHeight="1" x14ac:dyDescent="0.2">
      <c r="A1441" s="165"/>
      <c r="B1441" s="165"/>
      <c r="C1441" s="165"/>
      <c r="D1441" s="165"/>
      <c r="E1441" s="165"/>
      <c r="F1441" s="165"/>
      <c r="G1441" s="165"/>
      <c r="H1441" s="165"/>
      <c r="I1441" s="165"/>
      <c r="J1441" s="165"/>
      <c r="K1441" s="165"/>
    </row>
    <row r="1442" spans="1:11" ht="12.75" customHeight="1" x14ac:dyDescent="0.2">
      <c r="A1442" s="11" t="s">
        <v>825</v>
      </c>
      <c r="B1442" s="12" t="s">
        <v>871</v>
      </c>
      <c r="C1442" s="13"/>
      <c r="D1442" s="13"/>
      <c r="E1442" s="5"/>
      <c r="F1442" s="5"/>
      <c r="G1442" s="5"/>
      <c r="H1442" s="165"/>
      <c r="I1442" s="165"/>
      <c r="J1442" s="165"/>
      <c r="K1442" s="165"/>
    </row>
    <row r="1443" spans="1:11" ht="12.75" customHeight="1" thickBot="1" x14ac:dyDescent="0.25">
      <c r="A1443" s="15"/>
      <c r="B1443" s="13"/>
      <c r="C1443" s="13"/>
      <c r="D1443" s="13"/>
      <c r="E1443" s="5"/>
      <c r="F1443" s="5"/>
      <c r="G1443" s="5"/>
      <c r="H1443" s="165"/>
      <c r="I1443" s="165"/>
      <c r="J1443" s="165"/>
      <c r="K1443" s="165"/>
    </row>
    <row r="1444" spans="1:11" ht="12.75" customHeight="1" x14ac:dyDescent="0.2">
      <c r="A1444" s="5"/>
      <c r="B1444" s="16" t="s">
        <v>5</v>
      </c>
      <c r="C1444" s="17" t="s">
        <v>6</v>
      </c>
      <c r="D1444" s="18" t="s">
        <v>77</v>
      </c>
      <c r="E1444" s="18" t="s">
        <v>9</v>
      </c>
      <c r="F1444" s="18" t="s">
        <v>10</v>
      </c>
      <c r="G1444" s="19" t="s">
        <v>6</v>
      </c>
      <c r="H1444" s="165"/>
      <c r="I1444" s="165"/>
      <c r="J1444" s="165"/>
      <c r="K1444" s="165"/>
    </row>
    <row r="1445" spans="1:11" ht="12.75" customHeight="1" x14ac:dyDescent="0.2">
      <c r="A1445" s="5"/>
      <c r="B1445" s="20" t="s">
        <v>786</v>
      </c>
      <c r="C1445" s="21">
        <v>1</v>
      </c>
      <c r="D1445" s="25"/>
      <c r="E1445" s="26"/>
      <c r="F1445" s="26"/>
      <c r="G1445" s="53">
        <f t="shared" ref="G1445" si="131">C1445</f>
        <v>1</v>
      </c>
      <c r="H1445" s="165"/>
      <c r="I1445" s="165"/>
      <c r="J1445" s="165"/>
      <c r="K1445" s="165"/>
    </row>
    <row r="1446" spans="1:11" ht="12.75" customHeight="1" thickBot="1" x14ac:dyDescent="0.25">
      <c r="A1446" s="5"/>
      <c r="B1446" s="166" t="s">
        <v>73</v>
      </c>
      <c r="C1446" s="167"/>
      <c r="D1446" s="167"/>
      <c r="E1446" s="167"/>
      <c r="F1446" s="168"/>
      <c r="G1446" s="24">
        <f>SUM(G1445:G1445)</f>
        <v>1</v>
      </c>
      <c r="H1446" s="165"/>
      <c r="I1446" s="165"/>
      <c r="J1446" s="165"/>
      <c r="K1446" s="165"/>
    </row>
    <row r="1447" spans="1:11" ht="12.75" customHeight="1" x14ac:dyDescent="0.2">
      <c r="A1447" s="165"/>
      <c r="B1447" s="165"/>
      <c r="C1447" s="165"/>
      <c r="D1447" s="165"/>
      <c r="E1447" s="165"/>
      <c r="F1447" s="165"/>
      <c r="G1447" s="165"/>
      <c r="H1447" s="165"/>
      <c r="I1447" s="165"/>
      <c r="J1447" s="165"/>
      <c r="K1447" s="165"/>
    </row>
    <row r="1448" spans="1:11" ht="12.75" customHeight="1" x14ac:dyDescent="0.2">
      <c r="A1448" s="11" t="s">
        <v>826</v>
      </c>
      <c r="B1448" s="12" t="s">
        <v>872</v>
      </c>
      <c r="C1448" s="13"/>
      <c r="D1448" s="13"/>
      <c r="E1448" s="5"/>
      <c r="F1448" s="5"/>
      <c r="G1448" s="5"/>
      <c r="H1448" s="165"/>
      <c r="I1448" s="165"/>
      <c r="J1448" s="165"/>
      <c r="K1448" s="165"/>
    </row>
    <row r="1449" spans="1:11" ht="12.75" customHeight="1" thickBot="1" x14ac:dyDescent="0.25">
      <c r="A1449" s="15"/>
      <c r="B1449" s="13"/>
      <c r="C1449" s="13"/>
      <c r="D1449" s="13"/>
      <c r="E1449" s="5"/>
      <c r="F1449" s="5"/>
      <c r="G1449" s="5"/>
      <c r="H1449" s="165"/>
      <c r="I1449" s="165"/>
      <c r="J1449" s="165"/>
      <c r="K1449" s="165"/>
    </row>
    <row r="1450" spans="1:11" ht="12.75" customHeight="1" x14ac:dyDescent="0.2">
      <c r="A1450" s="5"/>
      <c r="B1450" s="16" t="s">
        <v>5</v>
      </c>
      <c r="C1450" s="17" t="s">
        <v>6</v>
      </c>
      <c r="D1450" s="18" t="s">
        <v>77</v>
      </c>
      <c r="E1450" s="18" t="s">
        <v>9</v>
      </c>
      <c r="F1450" s="18" t="s">
        <v>10</v>
      </c>
      <c r="G1450" s="19" t="s">
        <v>6</v>
      </c>
      <c r="H1450" s="165"/>
      <c r="I1450" s="165"/>
      <c r="J1450" s="165"/>
      <c r="K1450" s="165"/>
    </row>
    <row r="1451" spans="1:11" ht="12.75" customHeight="1" x14ac:dyDescent="0.2">
      <c r="A1451" s="5"/>
      <c r="B1451" s="20" t="s">
        <v>786</v>
      </c>
      <c r="C1451" s="21">
        <v>4</v>
      </c>
      <c r="D1451" s="25"/>
      <c r="E1451" s="26"/>
      <c r="F1451" s="26"/>
      <c r="G1451" s="53">
        <f t="shared" ref="G1451" si="132">C1451</f>
        <v>4</v>
      </c>
      <c r="H1451" s="165"/>
      <c r="I1451" s="165"/>
      <c r="J1451" s="165"/>
      <c r="K1451" s="165"/>
    </row>
    <row r="1452" spans="1:11" ht="12.75" customHeight="1" thickBot="1" x14ac:dyDescent="0.25">
      <c r="A1452" s="5"/>
      <c r="B1452" s="166" t="s">
        <v>73</v>
      </c>
      <c r="C1452" s="167"/>
      <c r="D1452" s="167"/>
      <c r="E1452" s="167"/>
      <c r="F1452" s="168"/>
      <c r="G1452" s="24">
        <f>SUM(G1451:G1451)</f>
        <v>4</v>
      </c>
      <c r="H1452" s="165"/>
      <c r="I1452" s="165"/>
      <c r="J1452" s="165"/>
      <c r="K1452" s="165"/>
    </row>
    <row r="1453" spans="1:11" ht="12.75" customHeight="1" x14ac:dyDescent="0.2">
      <c r="A1453" s="165"/>
      <c r="B1453" s="165"/>
      <c r="C1453" s="165"/>
      <c r="D1453" s="165"/>
      <c r="E1453" s="165"/>
      <c r="F1453" s="165"/>
      <c r="G1453" s="165"/>
      <c r="H1453" s="165"/>
      <c r="I1453" s="165"/>
      <c r="J1453" s="165"/>
      <c r="K1453" s="165"/>
    </row>
    <row r="1454" spans="1:11" ht="12.75" customHeight="1" x14ac:dyDescent="0.2">
      <c r="A1454" s="11" t="s">
        <v>827</v>
      </c>
      <c r="B1454" s="12" t="s">
        <v>873</v>
      </c>
      <c r="C1454" s="13"/>
      <c r="D1454" s="13"/>
      <c r="E1454" s="5"/>
      <c r="F1454" s="5"/>
      <c r="G1454" s="5"/>
      <c r="H1454" s="165"/>
      <c r="I1454" s="165"/>
      <c r="J1454" s="165"/>
      <c r="K1454" s="165"/>
    </row>
    <row r="1455" spans="1:11" ht="12.75" customHeight="1" thickBot="1" x14ac:dyDescent="0.25">
      <c r="A1455" s="15"/>
      <c r="B1455" s="13"/>
      <c r="C1455" s="13"/>
      <c r="D1455" s="13"/>
      <c r="E1455" s="5"/>
      <c r="F1455" s="5"/>
      <c r="G1455" s="5"/>
      <c r="H1455" s="165"/>
      <c r="I1455" s="165"/>
      <c r="J1455" s="165"/>
      <c r="K1455" s="165"/>
    </row>
    <row r="1456" spans="1:11" ht="12.75" customHeight="1" x14ac:dyDescent="0.2">
      <c r="A1456" s="5"/>
      <c r="B1456" s="16" t="s">
        <v>5</v>
      </c>
      <c r="C1456" s="17" t="s">
        <v>6</v>
      </c>
      <c r="D1456" s="18" t="s">
        <v>77</v>
      </c>
      <c r="E1456" s="18" t="s">
        <v>9</v>
      </c>
      <c r="F1456" s="18" t="s">
        <v>10</v>
      </c>
      <c r="G1456" s="19" t="s">
        <v>6</v>
      </c>
      <c r="H1456" s="165"/>
      <c r="I1456" s="165"/>
      <c r="J1456" s="165"/>
      <c r="K1456" s="165"/>
    </row>
    <row r="1457" spans="1:11" ht="12.75" customHeight="1" x14ac:dyDescent="0.2">
      <c r="A1457" s="5"/>
      <c r="B1457" s="20" t="s">
        <v>786</v>
      </c>
      <c r="C1457" s="21">
        <v>10</v>
      </c>
      <c r="D1457" s="25"/>
      <c r="E1457" s="26"/>
      <c r="F1457" s="26"/>
      <c r="G1457" s="53">
        <f t="shared" ref="G1457" si="133">C1457</f>
        <v>10</v>
      </c>
      <c r="H1457" s="165"/>
      <c r="I1457" s="165"/>
      <c r="J1457" s="165"/>
      <c r="K1457" s="165"/>
    </row>
    <row r="1458" spans="1:11" ht="12.75" customHeight="1" thickBot="1" x14ac:dyDescent="0.25">
      <c r="A1458" s="5"/>
      <c r="B1458" s="166" t="s">
        <v>73</v>
      </c>
      <c r="C1458" s="167"/>
      <c r="D1458" s="167"/>
      <c r="E1458" s="167"/>
      <c r="F1458" s="168"/>
      <c r="G1458" s="24">
        <f>SUM(G1457:G1457)</f>
        <v>10</v>
      </c>
      <c r="H1458" s="165"/>
      <c r="I1458" s="165"/>
      <c r="J1458" s="165"/>
      <c r="K1458" s="165"/>
    </row>
    <row r="1459" spans="1:11" ht="12.75" customHeight="1" x14ac:dyDescent="0.2">
      <c r="A1459" s="165"/>
      <c r="B1459" s="165"/>
      <c r="C1459" s="165"/>
      <c r="D1459" s="165"/>
      <c r="E1459" s="165"/>
      <c r="F1459" s="165"/>
      <c r="G1459" s="165"/>
      <c r="H1459" s="165"/>
      <c r="I1459" s="165"/>
      <c r="J1459" s="165"/>
      <c r="K1459" s="165"/>
    </row>
    <row r="1460" spans="1:11" ht="12.75" customHeight="1" x14ac:dyDescent="0.2">
      <c r="A1460" s="11" t="s">
        <v>828</v>
      </c>
      <c r="B1460" s="12" t="s">
        <v>874</v>
      </c>
      <c r="C1460" s="13"/>
      <c r="D1460" s="13"/>
      <c r="E1460" s="5"/>
      <c r="F1460" s="5"/>
      <c r="G1460" s="5"/>
      <c r="H1460" s="165"/>
      <c r="I1460" s="165"/>
      <c r="J1460" s="165"/>
      <c r="K1460" s="165"/>
    </row>
    <row r="1461" spans="1:11" ht="12.75" customHeight="1" thickBot="1" x14ac:dyDescent="0.25">
      <c r="A1461" s="15"/>
      <c r="B1461" s="13"/>
      <c r="C1461" s="13"/>
      <c r="D1461" s="13"/>
      <c r="E1461" s="5"/>
      <c r="F1461" s="5"/>
      <c r="G1461" s="5"/>
      <c r="H1461" s="165"/>
      <c r="I1461" s="165"/>
      <c r="J1461" s="165"/>
      <c r="K1461" s="165"/>
    </row>
    <row r="1462" spans="1:11" ht="12.75" customHeight="1" x14ac:dyDescent="0.2">
      <c r="A1462" s="5"/>
      <c r="B1462" s="16" t="s">
        <v>5</v>
      </c>
      <c r="C1462" s="17" t="s">
        <v>6</v>
      </c>
      <c r="D1462" s="18" t="s">
        <v>77</v>
      </c>
      <c r="E1462" s="18" t="s">
        <v>9</v>
      </c>
      <c r="F1462" s="18" t="s">
        <v>10</v>
      </c>
      <c r="G1462" s="19" t="s">
        <v>6</v>
      </c>
      <c r="H1462" s="165"/>
      <c r="I1462" s="165"/>
      <c r="J1462" s="165"/>
      <c r="K1462" s="165"/>
    </row>
    <row r="1463" spans="1:11" ht="12.75" customHeight="1" x14ac:dyDescent="0.2">
      <c r="A1463" s="5"/>
      <c r="B1463" s="20" t="s">
        <v>786</v>
      </c>
      <c r="C1463" s="21">
        <v>10</v>
      </c>
      <c r="D1463" s="25"/>
      <c r="E1463" s="26"/>
      <c r="F1463" s="26"/>
      <c r="G1463" s="53">
        <f t="shared" ref="G1463" si="134">C1463</f>
        <v>10</v>
      </c>
      <c r="H1463" s="165"/>
      <c r="I1463" s="165"/>
      <c r="J1463" s="165"/>
      <c r="K1463" s="165"/>
    </row>
    <row r="1464" spans="1:11" ht="12.75" customHeight="1" thickBot="1" x14ac:dyDescent="0.25">
      <c r="A1464" s="5"/>
      <c r="B1464" s="166" t="s">
        <v>73</v>
      </c>
      <c r="C1464" s="167"/>
      <c r="D1464" s="167"/>
      <c r="E1464" s="167"/>
      <c r="F1464" s="168"/>
      <c r="G1464" s="24">
        <f>SUM(G1463:G1463)</f>
        <v>10</v>
      </c>
      <c r="H1464" s="165"/>
      <c r="I1464" s="165"/>
      <c r="J1464" s="165"/>
      <c r="K1464" s="165"/>
    </row>
    <row r="1465" spans="1:11" ht="12.75" customHeight="1" x14ac:dyDescent="0.2">
      <c r="A1465" s="165"/>
      <c r="B1465" s="165"/>
      <c r="C1465" s="165"/>
      <c r="D1465" s="165"/>
      <c r="E1465" s="165"/>
      <c r="F1465" s="165"/>
      <c r="G1465" s="165"/>
      <c r="H1465" s="165"/>
      <c r="I1465" s="165"/>
      <c r="J1465" s="165"/>
      <c r="K1465" s="165"/>
    </row>
    <row r="1466" spans="1:11" ht="12.75" customHeight="1" x14ac:dyDescent="0.2">
      <c r="A1466" s="11" t="s">
        <v>829</v>
      </c>
      <c r="B1466" s="12" t="s">
        <v>875</v>
      </c>
      <c r="C1466" s="13"/>
      <c r="D1466" s="13"/>
      <c r="E1466" s="5"/>
      <c r="F1466" s="5"/>
      <c r="G1466" s="5"/>
      <c r="H1466" s="165"/>
      <c r="I1466" s="165"/>
      <c r="J1466" s="165"/>
      <c r="K1466" s="165"/>
    </row>
    <row r="1467" spans="1:11" ht="12.75" customHeight="1" thickBot="1" x14ac:dyDescent="0.25">
      <c r="A1467" s="15"/>
      <c r="B1467" s="13"/>
      <c r="C1467" s="13"/>
      <c r="D1467" s="13"/>
      <c r="E1467" s="5"/>
      <c r="F1467" s="5"/>
      <c r="G1467" s="5"/>
      <c r="H1467" s="165"/>
      <c r="I1467" s="165"/>
      <c r="J1467" s="165"/>
      <c r="K1467" s="165"/>
    </row>
    <row r="1468" spans="1:11" ht="12.75" customHeight="1" x14ac:dyDescent="0.2">
      <c r="A1468" s="5"/>
      <c r="B1468" s="16" t="s">
        <v>5</v>
      </c>
      <c r="C1468" s="17" t="s">
        <v>6</v>
      </c>
      <c r="D1468" s="18" t="s">
        <v>77</v>
      </c>
      <c r="E1468" s="18" t="s">
        <v>9</v>
      </c>
      <c r="F1468" s="18" t="s">
        <v>10</v>
      </c>
      <c r="G1468" s="19" t="s">
        <v>6</v>
      </c>
      <c r="H1468" s="165"/>
      <c r="I1468" s="165"/>
      <c r="J1468" s="165"/>
      <c r="K1468" s="165"/>
    </row>
    <row r="1469" spans="1:11" ht="12.75" customHeight="1" x14ac:dyDescent="0.2">
      <c r="A1469" s="5"/>
      <c r="B1469" s="20" t="s">
        <v>786</v>
      </c>
      <c r="C1469" s="21">
        <v>8</v>
      </c>
      <c r="D1469" s="25"/>
      <c r="E1469" s="26"/>
      <c r="F1469" s="26"/>
      <c r="G1469" s="53">
        <f t="shared" ref="G1469" si="135">C1469</f>
        <v>8</v>
      </c>
      <c r="H1469" s="165"/>
      <c r="I1469" s="165"/>
      <c r="J1469" s="165"/>
      <c r="K1469" s="165"/>
    </row>
    <row r="1470" spans="1:11" ht="12.75" customHeight="1" thickBot="1" x14ac:dyDescent="0.25">
      <c r="A1470" s="5"/>
      <c r="B1470" s="166" t="s">
        <v>73</v>
      </c>
      <c r="C1470" s="167"/>
      <c r="D1470" s="167"/>
      <c r="E1470" s="167"/>
      <c r="F1470" s="168"/>
      <c r="G1470" s="24">
        <f>SUM(G1469:G1469)</f>
        <v>8</v>
      </c>
      <c r="H1470" s="165"/>
      <c r="I1470" s="165"/>
      <c r="J1470" s="165"/>
      <c r="K1470" s="165"/>
    </row>
    <row r="1471" spans="1:11" ht="12.75" customHeight="1" x14ac:dyDescent="0.2">
      <c r="A1471" s="165"/>
      <c r="B1471" s="165"/>
      <c r="C1471" s="165"/>
      <c r="D1471" s="165"/>
      <c r="E1471" s="165"/>
      <c r="F1471" s="165"/>
      <c r="G1471" s="165"/>
      <c r="H1471" s="165"/>
      <c r="I1471" s="165"/>
      <c r="J1471" s="165"/>
      <c r="K1471" s="165"/>
    </row>
    <row r="1472" spans="1:11" ht="12.75" customHeight="1" x14ac:dyDescent="0.2">
      <c r="A1472" s="11" t="s">
        <v>830</v>
      </c>
      <c r="B1472" s="12" t="s">
        <v>876</v>
      </c>
      <c r="C1472" s="13"/>
      <c r="D1472" s="13"/>
      <c r="E1472" s="5"/>
      <c r="F1472" s="5"/>
      <c r="G1472" s="5"/>
      <c r="H1472" s="165"/>
      <c r="I1472" s="165"/>
      <c r="J1472" s="165"/>
      <c r="K1472" s="165"/>
    </row>
    <row r="1473" spans="1:11" ht="12.75" customHeight="1" thickBot="1" x14ac:dyDescent="0.25">
      <c r="A1473" s="15"/>
      <c r="B1473" s="13"/>
      <c r="C1473" s="13"/>
      <c r="D1473" s="13"/>
      <c r="E1473" s="5"/>
      <c r="F1473" s="5"/>
      <c r="G1473" s="5"/>
      <c r="H1473" s="165"/>
      <c r="I1473" s="165"/>
      <c r="J1473" s="165"/>
      <c r="K1473" s="165"/>
    </row>
    <row r="1474" spans="1:11" ht="12.75" customHeight="1" x14ac:dyDescent="0.2">
      <c r="A1474" s="5"/>
      <c r="B1474" s="16" t="s">
        <v>5</v>
      </c>
      <c r="C1474" s="17" t="s">
        <v>6</v>
      </c>
      <c r="D1474" s="18" t="s">
        <v>77</v>
      </c>
      <c r="E1474" s="18" t="s">
        <v>9</v>
      </c>
      <c r="F1474" s="18" t="s">
        <v>10</v>
      </c>
      <c r="G1474" s="19" t="s">
        <v>6</v>
      </c>
      <c r="H1474" s="165"/>
      <c r="I1474" s="165"/>
      <c r="J1474" s="165"/>
      <c r="K1474" s="165"/>
    </row>
    <row r="1475" spans="1:11" ht="12.75" customHeight="1" x14ac:dyDescent="0.2">
      <c r="A1475" s="5"/>
      <c r="B1475" s="20" t="s">
        <v>786</v>
      </c>
      <c r="C1475" s="21">
        <v>5</v>
      </c>
      <c r="D1475" s="25"/>
      <c r="E1475" s="26"/>
      <c r="F1475" s="26"/>
      <c r="G1475" s="53">
        <f t="shared" ref="G1475" si="136">C1475</f>
        <v>5</v>
      </c>
      <c r="H1475" s="165"/>
      <c r="I1475" s="165"/>
      <c r="J1475" s="165"/>
      <c r="K1475" s="165"/>
    </row>
    <row r="1476" spans="1:11" ht="12.75" customHeight="1" thickBot="1" x14ac:dyDescent="0.25">
      <c r="A1476" s="5"/>
      <c r="B1476" s="166" t="s">
        <v>73</v>
      </c>
      <c r="C1476" s="167"/>
      <c r="D1476" s="167"/>
      <c r="E1476" s="167"/>
      <c r="F1476" s="168"/>
      <c r="G1476" s="24">
        <f>SUM(G1475:G1475)</f>
        <v>5</v>
      </c>
      <c r="H1476" s="165"/>
      <c r="I1476" s="165"/>
      <c r="J1476" s="165"/>
      <c r="K1476" s="165"/>
    </row>
    <row r="1477" spans="1:11" ht="12.75" customHeight="1" x14ac:dyDescent="0.2">
      <c r="A1477" s="165"/>
      <c r="B1477" s="165"/>
      <c r="C1477" s="165"/>
      <c r="D1477" s="165"/>
      <c r="E1477" s="165"/>
      <c r="F1477" s="165"/>
      <c r="G1477" s="165"/>
      <c r="H1477" s="165"/>
      <c r="I1477" s="165"/>
      <c r="J1477" s="165"/>
      <c r="K1477" s="165"/>
    </row>
    <row r="1478" spans="1:11" ht="12.75" customHeight="1" x14ac:dyDescent="0.2">
      <c r="A1478" s="11" t="s">
        <v>831</v>
      </c>
      <c r="B1478" s="12" t="s">
        <v>877</v>
      </c>
      <c r="C1478" s="13"/>
      <c r="D1478" s="13"/>
      <c r="E1478" s="5"/>
      <c r="F1478" s="5"/>
      <c r="G1478" s="5"/>
      <c r="H1478" s="165"/>
      <c r="I1478" s="165"/>
      <c r="J1478" s="165"/>
      <c r="K1478" s="165"/>
    </row>
    <row r="1479" spans="1:11" ht="12.75" customHeight="1" thickBot="1" x14ac:dyDescent="0.25">
      <c r="A1479" s="15"/>
      <c r="B1479" s="13"/>
      <c r="C1479" s="13"/>
      <c r="D1479" s="13"/>
      <c r="E1479" s="5"/>
      <c r="F1479" s="5"/>
      <c r="G1479" s="5"/>
      <c r="H1479" s="165"/>
      <c r="I1479" s="165"/>
      <c r="J1479" s="165"/>
      <c r="K1479" s="165"/>
    </row>
    <row r="1480" spans="1:11" ht="12.75" customHeight="1" x14ac:dyDescent="0.2">
      <c r="A1480" s="5"/>
      <c r="B1480" s="16" t="s">
        <v>5</v>
      </c>
      <c r="C1480" s="17" t="s">
        <v>6</v>
      </c>
      <c r="D1480" s="18" t="s">
        <v>77</v>
      </c>
      <c r="E1480" s="18" t="s">
        <v>9</v>
      </c>
      <c r="F1480" s="18" t="s">
        <v>10</v>
      </c>
      <c r="G1480" s="19" t="s">
        <v>6</v>
      </c>
      <c r="H1480" s="165"/>
      <c r="I1480" s="165"/>
      <c r="J1480" s="165"/>
      <c r="K1480" s="165"/>
    </row>
    <row r="1481" spans="1:11" ht="12.75" customHeight="1" x14ac:dyDescent="0.2">
      <c r="A1481" s="5"/>
      <c r="B1481" s="20" t="s">
        <v>786</v>
      </c>
      <c r="C1481" s="21">
        <v>1</v>
      </c>
      <c r="D1481" s="25"/>
      <c r="E1481" s="26"/>
      <c r="F1481" s="26"/>
      <c r="G1481" s="53">
        <f t="shared" ref="G1481" si="137">C1481</f>
        <v>1</v>
      </c>
      <c r="H1481" s="165"/>
      <c r="I1481" s="165"/>
      <c r="J1481" s="165"/>
      <c r="K1481" s="165"/>
    </row>
    <row r="1482" spans="1:11" ht="12.75" customHeight="1" thickBot="1" x14ac:dyDescent="0.25">
      <c r="A1482" s="5"/>
      <c r="B1482" s="166" t="s">
        <v>73</v>
      </c>
      <c r="C1482" s="167"/>
      <c r="D1482" s="167"/>
      <c r="E1482" s="167"/>
      <c r="F1482" s="168"/>
      <c r="G1482" s="24">
        <f>SUM(G1481:G1481)</f>
        <v>1</v>
      </c>
      <c r="H1482" s="165"/>
      <c r="I1482" s="165"/>
      <c r="J1482" s="165"/>
      <c r="K1482" s="165"/>
    </row>
    <row r="1483" spans="1:11" ht="12.75" customHeight="1" x14ac:dyDescent="0.2">
      <c r="A1483" s="165"/>
      <c r="B1483" s="165"/>
      <c r="C1483" s="165"/>
      <c r="D1483" s="165"/>
      <c r="E1483" s="165"/>
      <c r="F1483" s="165"/>
      <c r="G1483" s="165"/>
      <c r="H1483" s="165"/>
      <c r="I1483" s="165"/>
      <c r="J1483" s="165"/>
      <c r="K1483" s="165"/>
    </row>
    <row r="1484" spans="1:11" ht="12.75" customHeight="1" x14ac:dyDescent="0.2">
      <c r="A1484" s="11" t="s">
        <v>832</v>
      </c>
      <c r="B1484" s="12" t="s">
        <v>878</v>
      </c>
      <c r="C1484" s="13"/>
      <c r="D1484" s="13"/>
      <c r="E1484" s="5"/>
      <c r="F1484" s="5"/>
      <c r="G1484" s="5"/>
      <c r="H1484" s="165"/>
      <c r="I1484" s="165"/>
      <c r="J1484" s="165"/>
      <c r="K1484" s="165"/>
    </row>
    <row r="1485" spans="1:11" ht="12.75" customHeight="1" thickBot="1" x14ac:dyDescent="0.25">
      <c r="A1485" s="15"/>
      <c r="B1485" s="13"/>
      <c r="C1485" s="13"/>
      <c r="D1485" s="13"/>
      <c r="E1485" s="5"/>
      <c r="F1485" s="5"/>
      <c r="G1485" s="5"/>
      <c r="H1485" s="165"/>
      <c r="I1485" s="165"/>
      <c r="J1485" s="165"/>
      <c r="K1485" s="165"/>
    </row>
    <row r="1486" spans="1:11" ht="12.75" customHeight="1" x14ac:dyDescent="0.2">
      <c r="A1486" s="5"/>
      <c r="B1486" s="16" t="s">
        <v>5</v>
      </c>
      <c r="C1486" s="17" t="s">
        <v>6</v>
      </c>
      <c r="D1486" s="18" t="s">
        <v>77</v>
      </c>
      <c r="E1486" s="18" t="s">
        <v>9</v>
      </c>
      <c r="F1486" s="18" t="s">
        <v>10</v>
      </c>
      <c r="G1486" s="19" t="s">
        <v>6</v>
      </c>
      <c r="H1486" s="165"/>
      <c r="I1486" s="165"/>
      <c r="J1486" s="165"/>
      <c r="K1486" s="165"/>
    </row>
    <row r="1487" spans="1:11" ht="12.75" customHeight="1" x14ac:dyDescent="0.2">
      <c r="A1487" s="5"/>
      <c r="B1487" s="20" t="s">
        <v>786</v>
      </c>
      <c r="C1487" s="21">
        <v>7</v>
      </c>
      <c r="D1487" s="25"/>
      <c r="E1487" s="26"/>
      <c r="F1487" s="26"/>
      <c r="G1487" s="53">
        <f t="shared" ref="G1487" si="138">C1487</f>
        <v>7</v>
      </c>
      <c r="H1487" s="165"/>
      <c r="I1487" s="165"/>
      <c r="J1487" s="165"/>
      <c r="K1487" s="165"/>
    </row>
    <row r="1488" spans="1:11" ht="12.75" customHeight="1" thickBot="1" x14ac:dyDescent="0.25">
      <c r="A1488" s="5"/>
      <c r="B1488" s="166" t="s">
        <v>73</v>
      </c>
      <c r="C1488" s="167"/>
      <c r="D1488" s="167"/>
      <c r="E1488" s="167"/>
      <c r="F1488" s="168"/>
      <c r="G1488" s="24">
        <f>SUM(G1487:G1487)</f>
        <v>7</v>
      </c>
      <c r="H1488" s="165"/>
      <c r="I1488" s="165"/>
      <c r="J1488" s="165"/>
      <c r="K1488" s="165"/>
    </row>
    <row r="1489" spans="1:11" ht="12.75" customHeight="1" x14ac:dyDescent="0.2">
      <c r="A1489" s="165"/>
      <c r="B1489" s="165"/>
      <c r="C1489" s="165"/>
      <c r="D1489" s="165"/>
      <c r="E1489" s="165"/>
      <c r="F1489" s="165"/>
      <c r="G1489" s="165"/>
      <c r="H1489" s="165"/>
      <c r="I1489" s="165"/>
      <c r="J1489" s="165"/>
      <c r="K1489" s="165"/>
    </row>
    <row r="1490" spans="1:11" ht="12.75" customHeight="1" x14ac:dyDescent="0.2">
      <c r="A1490" s="11" t="s">
        <v>833</v>
      </c>
      <c r="B1490" s="12" t="s">
        <v>879</v>
      </c>
      <c r="C1490" s="13"/>
      <c r="D1490" s="13"/>
      <c r="E1490" s="5"/>
      <c r="F1490" s="5"/>
      <c r="G1490" s="5"/>
      <c r="H1490" s="165"/>
      <c r="I1490" s="165"/>
      <c r="J1490" s="165"/>
      <c r="K1490" s="165"/>
    </row>
    <row r="1491" spans="1:11" ht="12.75" customHeight="1" thickBot="1" x14ac:dyDescent="0.25">
      <c r="A1491" s="15"/>
      <c r="B1491" s="13"/>
      <c r="C1491" s="13"/>
      <c r="D1491" s="13"/>
      <c r="E1491" s="5"/>
      <c r="F1491" s="5"/>
      <c r="G1491" s="5"/>
      <c r="H1491" s="165"/>
      <c r="I1491" s="165"/>
      <c r="J1491" s="165"/>
      <c r="K1491" s="165"/>
    </row>
    <row r="1492" spans="1:11" ht="12.75" customHeight="1" x14ac:dyDescent="0.2">
      <c r="A1492" s="5"/>
      <c r="B1492" s="16" t="s">
        <v>5</v>
      </c>
      <c r="C1492" s="17" t="s">
        <v>6</v>
      </c>
      <c r="D1492" s="18" t="s">
        <v>77</v>
      </c>
      <c r="E1492" s="18" t="s">
        <v>9</v>
      </c>
      <c r="F1492" s="18" t="s">
        <v>10</v>
      </c>
      <c r="G1492" s="19" t="s">
        <v>6</v>
      </c>
      <c r="H1492" s="165"/>
      <c r="I1492" s="165"/>
      <c r="J1492" s="165"/>
      <c r="K1492" s="165"/>
    </row>
    <row r="1493" spans="1:11" ht="12.75" customHeight="1" x14ac:dyDescent="0.2">
      <c r="A1493" s="5"/>
      <c r="B1493" s="20" t="s">
        <v>786</v>
      </c>
      <c r="C1493" s="21">
        <v>4</v>
      </c>
      <c r="D1493" s="25"/>
      <c r="E1493" s="26"/>
      <c r="F1493" s="26"/>
      <c r="G1493" s="53">
        <f t="shared" ref="G1493" si="139">C1493</f>
        <v>4</v>
      </c>
      <c r="H1493" s="165"/>
      <c r="I1493" s="165"/>
      <c r="J1493" s="165"/>
      <c r="K1493" s="165"/>
    </row>
    <row r="1494" spans="1:11" ht="12.75" customHeight="1" thickBot="1" x14ac:dyDescent="0.25">
      <c r="A1494" s="5"/>
      <c r="B1494" s="166" t="s">
        <v>73</v>
      </c>
      <c r="C1494" s="167"/>
      <c r="D1494" s="167"/>
      <c r="E1494" s="167"/>
      <c r="F1494" s="168"/>
      <c r="G1494" s="24">
        <f>SUM(G1493:G1493)</f>
        <v>4</v>
      </c>
      <c r="H1494" s="165"/>
      <c r="I1494" s="165"/>
      <c r="J1494" s="165"/>
      <c r="K1494" s="165"/>
    </row>
    <row r="1495" spans="1:11" ht="12.75" customHeight="1" x14ac:dyDescent="0.2">
      <c r="A1495" s="165"/>
      <c r="B1495" s="165"/>
      <c r="C1495" s="165"/>
      <c r="D1495" s="165"/>
      <c r="E1495" s="165"/>
      <c r="F1495" s="165"/>
      <c r="G1495" s="165"/>
      <c r="H1495" s="165"/>
      <c r="I1495" s="165"/>
      <c r="J1495" s="165"/>
      <c r="K1495" s="165"/>
    </row>
    <row r="1496" spans="1:11" ht="12.75" customHeight="1" x14ac:dyDescent="0.2">
      <c r="A1496" s="11" t="s">
        <v>834</v>
      </c>
      <c r="B1496" s="12" t="s">
        <v>880</v>
      </c>
      <c r="C1496" s="13"/>
      <c r="D1496" s="13"/>
      <c r="E1496" s="5"/>
      <c r="F1496" s="5"/>
      <c r="G1496" s="5"/>
      <c r="H1496" s="165"/>
      <c r="I1496" s="165"/>
      <c r="J1496" s="165"/>
      <c r="K1496" s="165"/>
    </row>
    <row r="1497" spans="1:11" ht="12.75" customHeight="1" thickBot="1" x14ac:dyDescent="0.25">
      <c r="A1497" s="15"/>
      <c r="B1497" s="13"/>
      <c r="C1497" s="13"/>
      <c r="D1497" s="13"/>
      <c r="E1497" s="5"/>
      <c r="F1497" s="5"/>
      <c r="G1497" s="5"/>
      <c r="H1497" s="165"/>
      <c r="I1497" s="165"/>
      <c r="J1497" s="165"/>
      <c r="K1497" s="165"/>
    </row>
    <row r="1498" spans="1:11" ht="12.75" customHeight="1" x14ac:dyDescent="0.2">
      <c r="A1498" s="5"/>
      <c r="B1498" s="16" t="s">
        <v>5</v>
      </c>
      <c r="C1498" s="17" t="s">
        <v>6</v>
      </c>
      <c r="D1498" s="18" t="s">
        <v>77</v>
      </c>
      <c r="E1498" s="18" t="s">
        <v>9</v>
      </c>
      <c r="F1498" s="18" t="s">
        <v>10</v>
      </c>
      <c r="G1498" s="19" t="s">
        <v>6</v>
      </c>
      <c r="H1498" s="165"/>
      <c r="I1498" s="165"/>
      <c r="J1498" s="165"/>
      <c r="K1498" s="165"/>
    </row>
    <row r="1499" spans="1:11" ht="12.75" customHeight="1" x14ac:dyDescent="0.2">
      <c r="A1499" s="5"/>
      <c r="B1499" s="20" t="s">
        <v>786</v>
      </c>
      <c r="C1499" s="21">
        <v>15</v>
      </c>
      <c r="D1499" s="25"/>
      <c r="E1499" s="26"/>
      <c r="F1499" s="26"/>
      <c r="G1499" s="53">
        <f t="shared" ref="G1499" si="140">C1499</f>
        <v>15</v>
      </c>
      <c r="H1499" s="165"/>
      <c r="I1499" s="165"/>
      <c r="J1499" s="165"/>
      <c r="K1499" s="165"/>
    </row>
    <row r="1500" spans="1:11" ht="12.75" customHeight="1" thickBot="1" x14ac:dyDescent="0.25">
      <c r="A1500" s="5"/>
      <c r="B1500" s="166" t="s">
        <v>73</v>
      </c>
      <c r="C1500" s="167"/>
      <c r="D1500" s="167"/>
      <c r="E1500" s="167"/>
      <c r="F1500" s="168"/>
      <c r="G1500" s="24">
        <f>SUM(G1499:G1499)</f>
        <v>15</v>
      </c>
      <c r="H1500" s="165"/>
      <c r="I1500" s="165"/>
      <c r="J1500" s="165"/>
      <c r="K1500" s="165"/>
    </row>
    <row r="1501" spans="1:11" ht="12.75" customHeight="1" x14ac:dyDescent="0.2">
      <c r="A1501" s="165"/>
      <c r="B1501" s="165"/>
      <c r="C1501" s="165"/>
      <c r="D1501" s="165"/>
      <c r="E1501" s="165"/>
      <c r="F1501" s="165"/>
      <c r="G1501" s="165"/>
      <c r="H1501" s="165"/>
      <c r="I1501" s="165"/>
      <c r="J1501" s="165"/>
      <c r="K1501" s="165"/>
    </row>
    <row r="1502" spans="1:11" ht="12.75" customHeight="1" x14ac:dyDescent="0.2">
      <c r="A1502" s="11" t="s">
        <v>835</v>
      </c>
      <c r="B1502" s="12" t="s">
        <v>881</v>
      </c>
      <c r="C1502" s="13"/>
      <c r="D1502" s="13"/>
      <c r="E1502" s="5"/>
      <c r="F1502" s="5"/>
      <c r="G1502" s="5"/>
      <c r="H1502" s="165"/>
      <c r="I1502" s="165"/>
      <c r="J1502" s="165"/>
      <c r="K1502" s="165"/>
    </row>
    <row r="1503" spans="1:11" ht="12.75" customHeight="1" thickBot="1" x14ac:dyDescent="0.25">
      <c r="A1503" s="15"/>
      <c r="B1503" s="13"/>
      <c r="C1503" s="13"/>
      <c r="D1503" s="13"/>
      <c r="E1503" s="5"/>
      <c r="F1503" s="5"/>
      <c r="G1503" s="5"/>
      <c r="H1503" s="165"/>
      <c r="I1503" s="165"/>
      <c r="J1503" s="165"/>
      <c r="K1503" s="165"/>
    </row>
    <row r="1504" spans="1:11" ht="12.75" customHeight="1" x14ac:dyDescent="0.2">
      <c r="A1504" s="5"/>
      <c r="B1504" s="16" t="s">
        <v>5</v>
      </c>
      <c r="C1504" s="17" t="s">
        <v>6</v>
      </c>
      <c r="D1504" s="18" t="s">
        <v>77</v>
      </c>
      <c r="E1504" s="18" t="s">
        <v>9</v>
      </c>
      <c r="F1504" s="18" t="s">
        <v>10</v>
      </c>
      <c r="G1504" s="19" t="s">
        <v>6</v>
      </c>
      <c r="H1504" s="165"/>
      <c r="I1504" s="165"/>
      <c r="J1504" s="165"/>
      <c r="K1504" s="165"/>
    </row>
    <row r="1505" spans="1:11" ht="12.75" customHeight="1" x14ac:dyDescent="0.2">
      <c r="A1505" s="5"/>
      <c r="B1505" s="20" t="s">
        <v>786</v>
      </c>
      <c r="C1505" s="21">
        <v>2</v>
      </c>
      <c r="D1505" s="25"/>
      <c r="E1505" s="26"/>
      <c r="F1505" s="26"/>
      <c r="G1505" s="53">
        <f t="shared" ref="G1505" si="141">C1505</f>
        <v>2</v>
      </c>
      <c r="H1505" s="165"/>
      <c r="I1505" s="165"/>
      <c r="J1505" s="165"/>
      <c r="K1505" s="165"/>
    </row>
    <row r="1506" spans="1:11" ht="12.75" customHeight="1" thickBot="1" x14ac:dyDescent="0.25">
      <c r="A1506" s="5"/>
      <c r="B1506" s="166" t="s">
        <v>73</v>
      </c>
      <c r="C1506" s="167"/>
      <c r="D1506" s="167"/>
      <c r="E1506" s="167"/>
      <c r="F1506" s="168"/>
      <c r="G1506" s="24">
        <f>SUM(G1505:G1505)</f>
        <v>2</v>
      </c>
      <c r="H1506" s="165"/>
      <c r="I1506" s="165"/>
      <c r="J1506" s="165"/>
      <c r="K1506" s="165"/>
    </row>
    <row r="1507" spans="1:11" ht="12.75" customHeight="1" x14ac:dyDescent="0.2">
      <c r="A1507" s="165"/>
      <c r="B1507" s="165"/>
      <c r="C1507" s="165"/>
      <c r="D1507" s="165"/>
      <c r="E1507" s="165"/>
      <c r="F1507" s="165"/>
      <c r="G1507" s="165"/>
      <c r="H1507" s="165"/>
      <c r="I1507" s="165"/>
      <c r="J1507" s="165"/>
      <c r="K1507" s="165"/>
    </row>
    <row r="1508" spans="1:11" ht="12.75" customHeight="1" x14ac:dyDescent="0.2">
      <c r="A1508" s="11" t="s">
        <v>836</v>
      </c>
      <c r="B1508" s="12" t="s">
        <v>882</v>
      </c>
      <c r="C1508" s="13"/>
      <c r="D1508" s="13"/>
      <c r="E1508" s="5"/>
      <c r="F1508" s="5"/>
      <c r="G1508" s="5"/>
      <c r="H1508" s="165"/>
      <c r="I1508" s="165"/>
      <c r="J1508" s="165"/>
      <c r="K1508" s="165"/>
    </row>
    <row r="1509" spans="1:11" ht="12.75" customHeight="1" thickBot="1" x14ac:dyDescent="0.25">
      <c r="A1509" s="15"/>
      <c r="B1509" s="13"/>
      <c r="C1509" s="13"/>
      <c r="D1509" s="13"/>
      <c r="E1509" s="5"/>
      <c r="F1509" s="5"/>
      <c r="G1509" s="5"/>
      <c r="H1509" s="165"/>
      <c r="I1509" s="165"/>
      <c r="J1509" s="165"/>
      <c r="K1509" s="165"/>
    </row>
    <row r="1510" spans="1:11" ht="12.75" customHeight="1" x14ac:dyDescent="0.2">
      <c r="A1510" s="5"/>
      <c r="B1510" s="16" t="s">
        <v>5</v>
      </c>
      <c r="C1510" s="17" t="s">
        <v>6</v>
      </c>
      <c r="D1510" s="18" t="s">
        <v>77</v>
      </c>
      <c r="E1510" s="18" t="s">
        <v>9</v>
      </c>
      <c r="F1510" s="18" t="s">
        <v>10</v>
      </c>
      <c r="G1510" s="19" t="s">
        <v>6</v>
      </c>
      <c r="H1510" s="165"/>
      <c r="I1510" s="165"/>
      <c r="J1510" s="165"/>
      <c r="K1510" s="165"/>
    </row>
    <row r="1511" spans="1:11" ht="12.75" customHeight="1" x14ac:dyDescent="0.2">
      <c r="A1511" s="5"/>
      <c r="B1511" s="20" t="s">
        <v>786</v>
      </c>
      <c r="C1511" s="21">
        <v>2</v>
      </c>
      <c r="D1511" s="25"/>
      <c r="E1511" s="26"/>
      <c r="F1511" s="26"/>
      <c r="G1511" s="53">
        <f t="shared" ref="G1511" si="142">C1511</f>
        <v>2</v>
      </c>
      <c r="H1511" s="165"/>
      <c r="I1511" s="165"/>
      <c r="J1511" s="165"/>
      <c r="K1511" s="165"/>
    </row>
    <row r="1512" spans="1:11" ht="12.75" customHeight="1" thickBot="1" x14ac:dyDescent="0.25">
      <c r="A1512" s="5"/>
      <c r="B1512" s="166" t="s">
        <v>73</v>
      </c>
      <c r="C1512" s="167"/>
      <c r="D1512" s="167"/>
      <c r="E1512" s="167"/>
      <c r="F1512" s="168"/>
      <c r="G1512" s="24">
        <f>SUM(G1511:G1511)</f>
        <v>2</v>
      </c>
      <c r="H1512" s="165"/>
      <c r="I1512" s="165"/>
      <c r="J1512" s="165"/>
      <c r="K1512" s="165"/>
    </row>
    <row r="1513" spans="1:11" ht="12.75" customHeight="1" x14ac:dyDescent="0.2">
      <c r="A1513" s="165"/>
      <c r="B1513" s="165"/>
      <c r="C1513" s="165"/>
      <c r="D1513" s="165"/>
      <c r="E1513" s="165"/>
      <c r="F1513" s="165"/>
      <c r="G1513" s="165"/>
      <c r="H1513" s="165"/>
      <c r="I1513" s="165"/>
      <c r="J1513" s="165"/>
      <c r="K1513" s="165"/>
    </row>
    <row r="1514" spans="1:11" ht="12.75" customHeight="1" x14ac:dyDescent="0.2">
      <c r="A1514" s="11" t="s">
        <v>837</v>
      </c>
      <c r="B1514" s="12" t="s">
        <v>883</v>
      </c>
      <c r="C1514" s="13"/>
      <c r="D1514" s="13"/>
      <c r="E1514" s="5"/>
      <c r="F1514" s="5"/>
      <c r="G1514" s="5"/>
      <c r="H1514" s="165"/>
      <c r="I1514" s="165"/>
      <c r="J1514" s="165"/>
      <c r="K1514" s="165"/>
    </row>
    <row r="1515" spans="1:11" ht="12.75" customHeight="1" thickBot="1" x14ac:dyDescent="0.25">
      <c r="A1515" s="15"/>
      <c r="B1515" s="13"/>
      <c r="C1515" s="13"/>
      <c r="D1515" s="13"/>
      <c r="E1515" s="5"/>
      <c r="F1515" s="5"/>
      <c r="G1515" s="5"/>
      <c r="H1515" s="165"/>
      <c r="I1515" s="165"/>
      <c r="J1515" s="165"/>
      <c r="K1515" s="165"/>
    </row>
    <row r="1516" spans="1:11" ht="12.75" customHeight="1" x14ac:dyDescent="0.2">
      <c r="A1516" s="5"/>
      <c r="B1516" s="16" t="s">
        <v>5</v>
      </c>
      <c r="C1516" s="17" t="s">
        <v>6</v>
      </c>
      <c r="D1516" s="18" t="s">
        <v>77</v>
      </c>
      <c r="E1516" s="18" t="s">
        <v>9</v>
      </c>
      <c r="F1516" s="18" t="s">
        <v>10</v>
      </c>
      <c r="G1516" s="19" t="s">
        <v>6</v>
      </c>
      <c r="H1516" s="165"/>
      <c r="I1516" s="165"/>
      <c r="J1516" s="165"/>
      <c r="K1516" s="165"/>
    </row>
    <row r="1517" spans="1:11" ht="12.75" customHeight="1" x14ac:dyDescent="0.2">
      <c r="A1517" s="5"/>
      <c r="B1517" s="20" t="s">
        <v>786</v>
      </c>
      <c r="C1517" s="21">
        <v>1</v>
      </c>
      <c r="D1517" s="25"/>
      <c r="E1517" s="26"/>
      <c r="F1517" s="26"/>
      <c r="G1517" s="53">
        <f t="shared" ref="G1517" si="143">C1517</f>
        <v>1</v>
      </c>
      <c r="H1517" s="165"/>
      <c r="I1517" s="165"/>
      <c r="J1517" s="165"/>
      <c r="K1517" s="165"/>
    </row>
    <row r="1518" spans="1:11" ht="12.75" customHeight="1" thickBot="1" x14ac:dyDescent="0.25">
      <c r="A1518" s="5"/>
      <c r="B1518" s="166" t="s">
        <v>73</v>
      </c>
      <c r="C1518" s="167"/>
      <c r="D1518" s="167"/>
      <c r="E1518" s="167"/>
      <c r="F1518" s="168"/>
      <c r="G1518" s="24">
        <f>SUM(G1517:G1517)</f>
        <v>1</v>
      </c>
      <c r="H1518" s="165"/>
      <c r="I1518" s="165"/>
      <c r="J1518" s="165"/>
      <c r="K1518" s="165"/>
    </row>
    <row r="1519" spans="1:11" ht="12" customHeight="1" x14ac:dyDescent="0.2">
      <c r="A1519" s="127"/>
      <c r="B1519" s="128"/>
      <c r="C1519" s="128"/>
    </row>
    <row r="1520" spans="1:11" ht="12.75" customHeight="1" x14ac:dyDescent="0.2">
      <c r="A1520" s="11" t="s">
        <v>838</v>
      </c>
      <c r="B1520" s="12" t="s">
        <v>884</v>
      </c>
      <c r="C1520" s="13"/>
      <c r="D1520" s="13"/>
      <c r="E1520" s="5"/>
      <c r="F1520" s="5"/>
      <c r="G1520" s="5"/>
      <c r="H1520" s="165"/>
      <c r="I1520" s="165"/>
      <c r="J1520" s="165"/>
      <c r="K1520" s="165"/>
    </row>
    <row r="1521" spans="1:11" ht="12.75" customHeight="1" thickBot="1" x14ac:dyDescent="0.25">
      <c r="A1521" s="15"/>
      <c r="B1521" s="13"/>
      <c r="C1521" s="13"/>
      <c r="D1521" s="13"/>
      <c r="E1521" s="5"/>
      <c r="F1521" s="5"/>
      <c r="G1521" s="5"/>
      <c r="H1521" s="165"/>
      <c r="I1521" s="165"/>
      <c r="J1521" s="165"/>
      <c r="K1521" s="165"/>
    </row>
    <row r="1522" spans="1:11" ht="12.75" customHeight="1" x14ac:dyDescent="0.2">
      <c r="A1522" s="5"/>
      <c r="B1522" s="16" t="s">
        <v>5</v>
      </c>
      <c r="C1522" s="17" t="s">
        <v>6</v>
      </c>
      <c r="D1522" s="18" t="s">
        <v>77</v>
      </c>
      <c r="E1522" s="18" t="s">
        <v>9</v>
      </c>
      <c r="F1522" s="18" t="s">
        <v>10</v>
      </c>
      <c r="G1522" s="19" t="s">
        <v>6</v>
      </c>
      <c r="H1522" s="165"/>
      <c r="I1522" s="165"/>
      <c r="J1522" s="165"/>
      <c r="K1522" s="165"/>
    </row>
    <row r="1523" spans="1:11" ht="12.75" customHeight="1" x14ac:dyDescent="0.2">
      <c r="A1523" s="5"/>
      <c r="B1523" s="20" t="s">
        <v>786</v>
      </c>
      <c r="C1523" s="21">
        <v>9</v>
      </c>
      <c r="D1523" s="25"/>
      <c r="E1523" s="26"/>
      <c r="F1523" s="26"/>
      <c r="G1523" s="53">
        <f t="shared" ref="G1523" si="144">C1523</f>
        <v>9</v>
      </c>
      <c r="H1523" s="165"/>
      <c r="I1523" s="165"/>
      <c r="J1523" s="165"/>
      <c r="K1523" s="165"/>
    </row>
    <row r="1524" spans="1:11" ht="12.75" customHeight="1" thickBot="1" x14ac:dyDescent="0.25">
      <c r="A1524" s="5"/>
      <c r="B1524" s="166" t="s">
        <v>73</v>
      </c>
      <c r="C1524" s="167"/>
      <c r="D1524" s="167"/>
      <c r="E1524" s="167"/>
      <c r="F1524" s="168"/>
      <c r="G1524" s="24">
        <f>SUM(G1523:G1523)</f>
        <v>9</v>
      </c>
      <c r="H1524" s="165"/>
      <c r="I1524" s="165"/>
      <c r="J1524" s="165"/>
      <c r="K1524" s="165"/>
    </row>
    <row r="1525" spans="1:11" ht="12.75" customHeight="1" x14ac:dyDescent="0.2">
      <c r="A1525" s="127"/>
      <c r="B1525" s="128"/>
      <c r="C1525" s="128"/>
      <c r="D1525" s="165"/>
      <c r="E1525" s="165"/>
      <c r="F1525" s="165"/>
      <c r="G1525" s="165"/>
      <c r="H1525" s="165"/>
      <c r="I1525" s="165"/>
      <c r="J1525" s="165"/>
      <c r="K1525" s="165"/>
    </row>
    <row r="1526" spans="1:11" ht="12.75" customHeight="1" x14ac:dyDescent="0.2">
      <c r="A1526" s="11" t="s">
        <v>839</v>
      </c>
      <c r="B1526" s="12" t="s">
        <v>885</v>
      </c>
      <c r="C1526" s="13"/>
      <c r="D1526" s="13"/>
      <c r="E1526" s="5"/>
      <c r="F1526" s="5"/>
      <c r="G1526" s="5"/>
      <c r="H1526" s="165"/>
      <c r="I1526" s="165"/>
      <c r="J1526" s="165"/>
      <c r="K1526" s="165"/>
    </row>
    <row r="1527" spans="1:11" ht="12.75" customHeight="1" thickBot="1" x14ac:dyDescent="0.25">
      <c r="A1527" s="15"/>
      <c r="B1527" s="13"/>
      <c r="C1527" s="13"/>
      <c r="D1527" s="13"/>
      <c r="E1527" s="5"/>
      <c r="F1527" s="5"/>
      <c r="G1527" s="5"/>
      <c r="H1527" s="165"/>
      <c r="I1527" s="165"/>
      <c r="J1527" s="165"/>
      <c r="K1527" s="165"/>
    </row>
    <row r="1528" spans="1:11" ht="12.75" customHeight="1" x14ac:dyDescent="0.2">
      <c r="A1528" s="5"/>
      <c r="B1528" s="16" t="s">
        <v>5</v>
      </c>
      <c r="C1528" s="17" t="s">
        <v>6</v>
      </c>
      <c r="D1528" s="18" t="s">
        <v>77</v>
      </c>
      <c r="E1528" s="18" t="s">
        <v>9</v>
      </c>
      <c r="F1528" s="18" t="s">
        <v>10</v>
      </c>
      <c r="G1528" s="19" t="s">
        <v>6</v>
      </c>
      <c r="H1528" s="165"/>
      <c r="I1528" s="165"/>
      <c r="J1528" s="165"/>
      <c r="K1528" s="165"/>
    </row>
    <row r="1529" spans="1:11" ht="12.75" customHeight="1" x14ac:dyDescent="0.2">
      <c r="A1529" s="5"/>
      <c r="B1529" s="20" t="s">
        <v>786</v>
      </c>
      <c r="C1529" s="21">
        <v>3</v>
      </c>
      <c r="D1529" s="25"/>
      <c r="E1529" s="26"/>
      <c r="F1529" s="26"/>
      <c r="G1529" s="53">
        <f t="shared" ref="G1529" si="145">C1529</f>
        <v>3</v>
      </c>
      <c r="H1529" s="165"/>
      <c r="I1529" s="165"/>
      <c r="J1529" s="165"/>
      <c r="K1529" s="165"/>
    </row>
    <row r="1530" spans="1:11" ht="12.75" customHeight="1" thickBot="1" x14ac:dyDescent="0.25">
      <c r="A1530" s="5"/>
      <c r="B1530" s="166" t="s">
        <v>73</v>
      </c>
      <c r="C1530" s="167"/>
      <c r="D1530" s="167"/>
      <c r="E1530" s="167"/>
      <c r="F1530" s="168"/>
      <c r="G1530" s="24">
        <f>SUM(G1529:G1529)</f>
        <v>3</v>
      </c>
      <c r="H1530" s="165"/>
      <c r="I1530" s="165"/>
      <c r="J1530" s="165"/>
      <c r="K1530" s="165"/>
    </row>
    <row r="1531" spans="1:11" ht="12.75" customHeight="1" x14ac:dyDescent="0.2">
      <c r="A1531" s="127"/>
      <c r="B1531" s="128"/>
      <c r="C1531" s="128"/>
      <c r="D1531" s="165"/>
      <c r="E1531" s="165"/>
      <c r="F1531" s="165"/>
      <c r="G1531" s="165"/>
      <c r="H1531" s="165"/>
      <c r="I1531" s="165"/>
      <c r="J1531" s="165"/>
      <c r="K1531" s="165"/>
    </row>
    <row r="1532" spans="1:11" ht="12.75" customHeight="1" x14ac:dyDescent="0.2">
      <c r="A1532" s="11" t="s">
        <v>840</v>
      </c>
      <c r="B1532" s="12" t="s">
        <v>886</v>
      </c>
      <c r="C1532" s="13"/>
      <c r="D1532" s="13"/>
      <c r="E1532" s="5"/>
      <c r="F1532" s="5"/>
      <c r="G1532" s="5"/>
      <c r="H1532" s="165"/>
      <c r="I1532" s="165"/>
      <c r="J1532" s="165"/>
      <c r="K1532" s="165"/>
    </row>
    <row r="1533" spans="1:11" ht="12.75" customHeight="1" thickBot="1" x14ac:dyDescent="0.25">
      <c r="A1533" s="15"/>
      <c r="B1533" s="13"/>
      <c r="C1533" s="13"/>
      <c r="D1533" s="13"/>
      <c r="E1533" s="5"/>
      <c r="F1533" s="5"/>
      <c r="G1533" s="5"/>
      <c r="H1533" s="165"/>
      <c r="I1533" s="165"/>
      <c r="J1533" s="165"/>
      <c r="K1533" s="165"/>
    </row>
    <row r="1534" spans="1:11" ht="12.75" customHeight="1" x14ac:dyDescent="0.2">
      <c r="A1534" s="5"/>
      <c r="B1534" s="16" t="s">
        <v>5</v>
      </c>
      <c r="C1534" s="17" t="s">
        <v>6</v>
      </c>
      <c r="D1534" s="18" t="s">
        <v>77</v>
      </c>
      <c r="E1534" s="18" t="s">
        <v>9</v>
      </c>
      <c r="F1534" s="18" t="s">
        <v>10</v>
      </c>
      <c r="G1534" s="19" t="s">
        <v>6</v>
      </c>
      <c r="H1534" s="165"/>
      <c r="I1534" s="165"/>
      <c r="J1534" s="165"/>
      <c r="K1534" s="165"/>
    </row>
    <row r="1535" spans="1:11" ht="12.75" customHeight="1" x14ac:dyDescent="0.2">
      <c r="A1535" s="5"/>
      <c r="B1535" s="20" t="s">
        <v>786</v>
      </c>
      <c r="C1535" s="21">
        <v>3</v>
      </c>
      <c r="D1535" s="25"/>
      <c r="E1535" s="26"/>
      <c r="F1535" s="26"/>
      <c r="G1535" s="53">
        <f t="shared" ref="G1535" si="146">C1535</f>
        <v>3</v>
      </c>
      <c r="H1535" s="165"/>
      <c r="I1535" s="165"/>
      <c r="J1535" s="165"/>
      <c r="K1535" s="165"/>
    </row>
    <row r="1536" spans="1:11" ht="12.75" customHeight="1" thickBot="1" x14ac:dyDescent="0.25">
      <c r="A1536" s="5"/>
      <c r="B1536" s="166" t="s">
        <v>73</v>
      </c>
      <c r="C1536" s="167"/>
      <c r="D1536" s="167"/>
      <c r="E1536" s="167"/>
      <c r="F1536" s="168"/>
      <c r="G1536" s="24">
        <f>SUM(G1535:G1535)</f>
        <v>3</v>
      </c>
      <c r="H1536" s="165"/>
      <c r="I1536" s="165"/>
      <c r="J1536" s="165"/>
      <c r="K1536" s="165"/>
    </row>
    <row r="1537" spans="1:11" ht="12.75" customHeight="1" x14ac:dyDescent="0.2">
      <c r="A1537" s="127"/>
      <c r="B1537" s="128"/>
      <c r="C1537" s="128"/>
      <c r="D1537" s="165"/>
      <c r="E1537" s="165"/>
      <c r="F1537" s="165"/>
      <c r="G1537" s="165"/>
      <c r="H1537" s="165"/>
      <c r="I1537" s="165"/>
      <c r="J1537" s="165"/>
      <c r="K1537" s="165"/>
    </row>
    <row r="1538" spans="1:11" ht="12.75" customHeight="1" x14ac:dyDescent="0.2">
      <c r="A1538" s="11" t="s">
        <v>841</v>
      </c>
      <c r="B1538" s="12" t="s">
        <v>887</v>
      </c>
      <c r="C1538" s="13"/>
      <c r="D1538" s="13"/>
      <c r="E1538" s="5"/>
      <c r="F1538" s="5"/>
      <c r="G1538" s="5"/>
      <c r="H1538" s="165"/>
      <c r="I1538" s="165"/>
      <c r="J1538" s="165"/>
      <c r="K1538" s="165"/>
    </row>
    <row r="1539" spans="1:11" ht="12.75" customHeight="1" thickBot="1" x14ac:dyDescent="0.25">
      <c r="A1539" s="15"/>
      <c r="B1539" s="13"/>
      <c r="C1539" s="13"/>
      <c r="D1539" s="13"/>
      <c r="E1539" s="5"/>
      <c r="F1539" s="5"/>
      <c r="G1539" s="5"/>
      <c r="H1539" s="165"/>
      <c r="I1539" s="165"/>
      <c r="J1539" s="165"/>
      <c r="K1539" s="165"/>
    </row>
    <row r="1540" spans="1:11" ht="12.75" customHeight="1" x14ac:dyDescent="0.2">
      <c r="A1540" s="5"/>
      <c r="B1540" s="16" t="s">
        <v>5</v>
      </c>
      <c r="C1540" s="17" t="s">
        <v>6</v>
      </c>
      <c r="D1540" s="18" t="s">
        <v>77</v>
      </c>
      <c r="E1540" s="18" t="s">
        <v>9</v>
      </c>
      <c r="F1540" s="18" t="s">
        <v>10</v>
      </c>
      <c r="G1540" s="19" t="s">
        <v>6</v>
      </c>
      <c r="H1540" s="165"/>
      <c r="I1540" s="165"/>
      <c r="J1540" s="165"/>
      <c r="K1540" s="165"/>
    </row>
    <row r="1541" spans="1:11" ht="12.75" customHeight="1" x14ac:dyDescent="0.2">
      <c r="A1541" s="5"/>
      <c r="B1541" s="20" t="s">
        <v>786</v>
      </c>
      <c r="C1541" s="21">
        <v>2</v>
      </c>
      <c r="D1541" s="25"/>
      <c r="E1541" s="26"/>
      <c r="F1541" s="26"/>
      <c r="G1541" s="53">
        <f t="shared" ref="G1541" si="147">C1541</f>
        <v>2</v>
      </c>
      <c r="H1541" s="165"/>
      <c r="I1541" s="165"/>
      <c r="J1541" s="165"/>
      <c r="K1541" s="165"/>
    </row>
    <row r="1542" spans="1:11" ht="12.75" customHeight="1" thickBot="1" x14ac:dyDescent="0.25">
      <c r="A1542" s="5"/>
      <c r="B1542" s="166" t="s">
        <v>73</v>
      </c>
      <c r="C1542" s="167"/>
      <c r="D1542" s="167"/>
      <c r="E1542" s="167"/>
      <c r="F1542" s="168"/>
      <c r="G1542" s="24">
        <f>SUM(G1541:G1541)</f>
        <v>2</v>
      </c>
      <c r="H1542" s="165"/>
      <c r="I1542" s="165"/>
      <c r="J1542" s="165"/>
      <c r="K1542" s="165"/>
    </row>
    <row r="1543" spans="1:11" ht="12.75" customHeight="1" x14ac:dyDescent="0.2">
      <c r="A1543" s="127"/>
      <c r="B1543" s="128"/>
      <c r="C1543" s="128"/>
      <c r="D1543" s="165"/>
      <c r="E1543" s="165"/>
      <c r="F1543" s="165"/>
      <c r="G1543" s="165"/>
      <c r="H1543" s="165"/>
      <c r="I1543" s="165"/>
      <c r="J1543" s="165"/>
      <c r="K1543" s="165"/>
    </row>
    <row r="1544" spans="1:11" ht="12.75" customHeight="1" x14ac:dyDescent="0.2">
      <c r="A1544" s="11" t="s">
        <v>842</v>
      </c>
      <c r="B1544" s="12" t="s">
        <v>888</v>
      </c>
      <c r="C1544" s="13"/>
      <c r="D1544" s="13"/>
      <c r="E1544" s="5"/>
      <c r="F1544" s="5"/>
      <c r="G1544" s="5"/>
      <c r="H1544" s="165"/>
      <c r="I1544" s="165"/>
      <c r="J1544" s="165"/>
      <c r="K1544" s="165"/>
    </row>
    <row r="1545" spans="1:11" ht="12.75" customHeight="1" thickBot="1" x14ac:dyDescent="0.25">
      <c r="A1545" s="15"/>
      <c r="B1545" s="13"/>
      <c r="C1545" s="13"/>
      <c r="D1545" s="13"/>
      <c r="E1545" s="5"/>
      <c r="F1545" s="5"/>
      <c r="G1545" s="5"/>
      <c r="H1545" s="165"/>
      <c r="I1545" s="165"/>
      <c r="J1545" s="165"/>
      <c r="K1545" s="165"/>
    </row>
    <row r="1546" spans="1:11" ht="12.75" customHeight="1" x14ac:dyDescent="0.2">
      <c r="A1546" s="5"/>
      <c r="B1546" s="16" t="s">
        <v>5</v>
      </c>
      <c r="C1546" s="17" t="s">
        <v>6</v>
      </c>
      <c r="D1546" s="18" t="s">
        <v>7</v>
      </c>
      <c r="E1546" s="18" t="s">
        <v>9</v>
      </c>
      <c r="F1546" s="18" t="s">
        <v>10</v>
      </c>
      <c r="G1546" s="19" t="s">
        <v>7</v>
      </c>
      <c r="H1546" s="165"/>
      <c r="I1546" s="165"/>
      <c r="J1546" s="165"/>
      <c r="K1546" s="165"/>
    </row>
    <row r="1547" spans="1:11" ht="12.75" customHeight="1" x14ac:dyDescent="0.2">
      <c r="A1547" s="5"/>
      <c r="B1547" s="20" t="s">
        <v>786</v>
      </c>
      <c r="C1547" s="21">
        <v>16.100000000000001</v>
      </c>
      <c r="D1547" s="21">
        <v>17.100000000000001</v>
      </c>
      <c r="E1547" s="26"/>
      <c r="F1547" s="26"/>
      <c r="G1547" s="53">
        <f t="shared" ref="G1547" si="148">C1547</f>
        <v>16.100000000000001</v>
      </c>
      <c r="H1547" s="165"/>
      <c r="I1547" s="165"/>
      <c r="J1547" s="165"/>
      <c r="K1547" s="165"/>
    </row>
    <row r="1548" spans="1:11" ht="12.75" customHeight="1" thickBot="1" x14ac:dyDescent="0.25">
      <c r="A1548" s="5"/>
      <c r="B1548" s="166" t="s">
        <v>154</v>
      </c>
      <c r="C1548" s="167"/>
      <c r="D1548" s="167"/>
      <c r="E1548" s="167"/>
      <c r="F1548" s="168"/>
      <c r="G1548" s="24">
        <f>SUM(G1547:G1547)</f>
        <v>16.100000000000001</v>
      </c>
      <c r="H1548" s="165"/>
      <c r="I1548" s="165"/>
      <c r="J1548" s="165"/>
      <c r="K1548" s="165"/>
    </row>
    <row r="1549" spans="1:11" ht="12.75" customHeight="1" x14ac:dyDescent="0.2">
      <c r="A1549" s="127"/>
      <c r="B1549" s="128"/>
      <c r="C1549" s="128"/>
      <c r="D1549" s="165"/>
      <c r="E1549" s="165"/>
      <c r="F1549" s="165"/>
      <c r="G1549" s="165"/>
      <c r="H1549" s="165"/>
      <c r="I1549" s="165"/>
      <c r="J1549" s="165"/>
      <c r="K1549" s="165"/>
    </row>
    <row r="1550" spans="1:11" ht="12.75" customHeight="1" x14ac:dyDescent="0.2">
      <c r="A1550" s="11" t="s">
        <v>843</v>
      </c>
      <c r="B1550" s="12" t="s">
        <v>889</v>
      </c>
      <c r="C1550" s="13"/>
      <c r="D1550" s="13"/>
      <c r="E1550" s="5"/>
      <c r="F1550" s="5"/>
      <c r="G1550" s="5"/>
      <c r="H1550" s="165"/>
      <c r="I1550" s="165"/>
      <c r="J1550" s="165"/>
      <c r="K1550" s="165"/>
    </row>
    <row r="1551" spans="1:11" ht="12.75" customHeight="1" thickBot="1" x14ac:dyDescent="0.25">
      <c r="A1551" s="15"/>
      <c r="B1551" s="13"/>
      <c r="C1551" s="13"/>
      <c r="D1551" s="13"/>
      <c r="E1551" s="5"/>
      <c r="F1551" s="5"/>
      <c r="G1551" s="5"/>
      <c r="H1551" s="165"/>
      <c r="I1551" s="165"/>
      <c r="J1551" s="165"/>
      <c r="K1551" s="165"/>
    </row>
    <row r="1552" spans="1:11" ht="12.75" customHeight="1" x14ac:dyDescent="0.2">
      <c r="A1552" s="5"/>
      <c r="B1552" s="16" t="s">
        <v>5</v>
      </c>
      <c r="C1552" s="17" t="s">
        <v>6</v>
      </c>
      <c r="D1552" s="18" t="s">
        <v>7</v>
      </c>
      <c r="E1552" s="18" t="s">
        <v>9</v>
      </c>
      <c r="F1552" s="18" t="s">
        <v>10</v>
      </c>
      <c r="G1552" s="19" t="s">
        <v>7</v>
      </c>
      <c r="H1552" s="165"/>
      <c r="I1552" s="165"/>
      <c r="J1552" s="165"/>
      <c r="K1552" s="165"/>
    </row>
    <row r="1553" spans="1:11" ht="12.75" customHeight="1" x14ac:dyDescent="0.2">
      <c r="A1553" s="5"/>
      <c r="B1553" s="20" t="s">
        <v>786</v>
      </c>
      <c r="C1553" s="3"/>
      <c r="D1553" s="21">
        <v>17.100000000000001</v>
      </c>
      <c r="E1553" s="26"/>
      <c r="F1553" s="26"/>
      <c r="G1553" s="53">
        <f>D1553</f>
        <v>17.100000000000001</v>
      </c>
      <c r="H1553" s="165"/>
      <c r="I1553" s="165"/>
      <c r="J1553" s="165"/>
      <c r="K1553" s="165"/>
    </row>
    <row r="1554" spans="1:11" ht="12.75" customHeight="1" thickBot="1" x14ac:dyDescent="0.25">
      <c r="A1554" s="5"/>
      <c r="B1554" s="166" t="s">
        <v>154</v>
      </c>
      <c r="C1554" s="167"/>
      <c r="D1554" s="167"/>
      <c r="E1554" s="167"/>
      <c r="F1554" s="168"/>
      <c r="G1554" s="24">
        <f>SUM(G1553:G1553)</f>
        <v>17.100000000000001</v>
      </c>
      <c r="H1554" s="165"/>
      <c r="I1554" s="165"/>
      <c r="J1554" s="165"/>
      <c r="K1554" s="165"/>
    </row>
    <row r="1555" spans="1:11" ht="12.75" customHeight="1" x14ac:dyDescent="0.2">
      <c r="A1555" s="127"/>
      <c r="B1555" s="128"/>
      <c r="C1555" s="128"/>
      <c r="D1555" s="165"/>
      <c r="E1555" s="165"/>
      <c r="F1555" s="165"/>
      <c r="G1555" s="165"/>
      <c r="H1555" s="165"/>
      <c r="I1555" s="165"/>
      <c r="J1555" s="165"/>
      <c r="K1555" s="165"/>
    </row>
    <row r="1556" spans="1:11" ht="12.75" customHeight="1" x14ac:dyDescent="0.2">
      <c r="A1556" s="11" t="s">
        <v>844</v>
      </c>
      <c r="B1556" s="12" t="s">
        <v>890</v>
      </c>
      <c r="C1556" s="13"/>
      <c r="D1556" s="13"/>
      <c r="E1556" s="5"/>
      <c r="F1556" s="5"/>
      <c r="G1556" s="5"/>
      <c r="H1556" s="165"/>
      <c r="I1556" s="165"/>
      <c r="J1556" s="165"/>
      <c r="K1556" s="165"/>
    </row>
    <row r="1557" spans="1:11" ht="12.75" customHeight="1" thickBot="1" x14ac:dyDescent="0.25">
      <c r="A1557" s="15"/>
      <c r="B1557" s="13"/>
      <c r="C1557" s="13"/>
      <c r="D1557" s="13"/>
      <c r="E1557" s="5"/>
      <c r="F1557" s="5"/>
      <c r="G1557" s="5"/>
      <c r="H1557" s="165"/>
      <c r="I1557" s="165"/>
      <c r="J1557" s="165"/>
      <c r="K1557" s="165"/>
    </row>
    <row r="1558" spans="1:11" ht="12.75" customHeight="1" x14ac:dyDescent="0.2">
      <c r="A1558" s="5"/>
      <c r="B1558" s="16" t="s">
        <v>5</v>
      </c>
      <c r="C1558" s="17" t="s">
        <v>6</v>
      </c>
      <c r="D1558" s="18" t="s">
        <v>7</v>
      </c>
      <c r="E1558" s="18" t="s">
        <v>9</v>
      </c>
      <c r="F1558" s="18" t="s">
        <v>10</v>
      </c>
      <c r="G1558" s="19" t="s">
        <v>7</v>
      </c>
      <c r="H1558" s="165"/>
      <c r="I1558" s="165"/>
      <c r="J1558" s="165"/>
      <c r="K1558" s="165"/>
    </row>
    <row r="1559" spans="1:11" ht="12.75" customHeight="1" x14ac:dyDescent="0.2">
      <c r="A1559" s="5"/>
      <c r="B1559" s="20" t="s">
        <v>786</v>
      </c>
      <c r="C1559" s="21"/>
      <c r="D1559" s="25">
        <v>12.8</v>
      </c>
      <c r="E1559" s="26"/>
      <c r="F1559" s="26"/>
      <c r="G1559" s="53">
        <f>D1559</f>
        <v>12.8</v>
      </c>
      <c r="H1559" s="165"/>
      <c r="I1559" s="165"/>
      <c r="J1559" s="165"/>
      <c r="K1559" s="165"/>
    </row>
    <row r="1560" spans="1:11" ht="12.75" customHeight="1" thickBot="1" x14ac:dyDescent="0.25">
      <c r="A1560" s="5"/>
      <c r="B1560" s="166" t="s">
        <v>154</v>
      </c>
      <c r="C1560" s="167"/>
      <c r="D1560" s="167"/>
      <c r="E1560" s="167"/>
      <c r="F1560" s="168"/>
      <c r="G1560" s="24">
        <f>SUM(G1559:G1559)</f>
        <v>12.8</v>
      </c>
      <c r="H1560" s="165"/>
      <c r="I1560" s="165"/>
      <c r="J1560" s="165"/>
      <c r="K1560" s="165"/>
    </row>
    <row r="1561" spans="1:11" ht="12.75" customHeight="1" x14ac:dyDescent="0.2">
      <c r="A1561" s="127"/>
      <c r="B1561" s="128"/>
      <c r="C1561" s="128"/>
      <c r="D1561" s="165"/>
      <c r="E1561" s="165"/>
      <c r="F1561" s="165"/>
      <c r="G1561" s="165"/>
      <c r="H1561" s="165"/>
      <c r="I1561" s="165"/>
      <c r="J1561" s="165"/>
      <c r="K1561" s="165"/>
    </row>
    <row r="1562" spans="1:11" ht="12.75" customHeight="1" x14ac:dyDescent="0.2">
      <c r="A1562" s="11" t="s">
        <v>845</v>
      </c>
      <c r="B1562" s="12" t="s">
        <v>891</v>
      </c>
      <c r="C1562" s="13"/>
      <c r="D1562" s="13"/>
      <c r="E1562" s="5"/>
      <c r="F1562" s="5"/>
      <c r="G1562" s="5"/>
      <c r="H1562" s="165"/>
      <c r="I1562" s="165"/>
      <c r="J1562" s="165"/>
      <c r="K1562" s="165"/>
    </row>
    <row r="1563" spans="1:11" ht="12.75" customHeight="1" thickBot="1" x14ac:dyDescent="0.25">
      <c r="A1563" s="15"/>
      <c r="B1563" s="13"/>
      <c r="C1563" s="13"/>
      <c r="D1563" s="13"/>
      <c r="E1563" s="5"/>
      <c r="F1563" s="5"/>
      <c r="G1563" s="5"/>
      <c r="H1563" s="165"/>
      <c r="I1563" s="165"/>
      <c r="J1563" s="165"/>
      <c r="K1563" s="165"/>
    </row>
    <row r="1564" spans="1:11" ht="12.75" customHeight="1" x14ac:dyDescent="0.2">
      <c r="A1564" s="5"/>
      <c r="B1564" s="16" t="s">
        <v>5</v>
      </c>
      <c r="C1564" s="17" t="s">
        <v>6</v>
      </c>
      <c r="D1564" s="18" t="s">
        <v>7</v>
      </c>
      <c r="E1564" s="18" t="s">
        <v>9</v>
      </c>
      <c r="F1564" s="18" t="s">
        <v>10</v>
      </c>
      <c r="G1564" s="19" t="s">
        <v>7</v>
      </c>
      <c r="H1564" s="165"/>
      <c r="I1564" s="165"/>
      <c r="J1564" s="165"/>
      <c r="K1564" s="165"/>
    </row>
    <row r="1565" spans="1:11" ht="12.75" customHeight="1" x14ac:dyDescent="0.2">
      <c r="A1565" s="5"/>
      <c r="B1565" s="20" t="s">
        <v>786</v>
      </c>
      <c r="C1565" s="21"/>
      <c r="D1565" s="25">
        <v>1.2</v>
      </c>
      <c r="E1565" s="26"/>
      <c r="F1565" s="26"/>
      <c r="G1565" s="53">
        <f>D1565</f>
        <v>1.2</v>
      </c>
      <c r="H1565" s="165"/>
      <c r="I1565" s="165"/>
      <c r="J1565" s="165"/>
      <c r="K1565" s="165"/>
    </row>
    <row r="1566" spans="1:11" ht="12.75" customHeight="1" thickBot="1" x14ac:dyDescent="0.25">
      <c r="A1566" s="5"/>
      <c r="B1566" s="166" t="s">
        <v>154</v>
      </c>
      <c r="C1566" s="167"/>
      <c r="D1566" s="167"/>
      <c r="E1566" s="167"/>
      <c r="F1566" s="168"/>
      <c r="G1566" s="24">
        <f>SUM(G1565:G1565)</f>
        <v>1.2</v>
      </c>
      <c r="H1566" s="165"/>
      <c r="I1566" s="165"/>
      <c r="J1566" s="165"/>
      <c r="K1566" s="165"/>
    </row>
    <row r="1567" spans="1:11" ht="12.75" customHeight="1" x14ac:dyDescent="0.2">
      <c r="A1567" s="127"/>
      <c r="B1567" s="128"/>
      <c r="C1567" s="128"/>
      <c r="D1567" s="165"/>
      <c r="E1567" s="165"/>
      <c r="F1567" s="165"/>
      <c r="G1567" s="165"/>
      <c r="H1567" s="165"/>
      <c r="I1567" s="165"/>
      <c r="J1567" s="165"/>
      <c r="K1567" s="165"/>
    </row>
    <row r="1568" spans="1:11" ht="12.75" customHeight="1" x14ac:dyDescent="0.2">
      <c r="A1568" s="11" t="s">
        <v>846</v>
      </c>
      <c r="B1568" s="12" t="s">
        <v>892</v>
      </c>
      <c r="C1568" s="13"/>
      <c r="D1568" s="13"/>
      <c r="E1568" s="5"/>
      <c r="F1568" s="5"/>
      <c r="G1568" s="5"/>
      <c r="H1568" s="165"/>
      <c r="I1568" s="165"/>
      <c r="J1568" s="165"/>
      <c r="K1568" s="165"/>
    </row>
    <row r="1569" spans="1:11" ht="12.75" customHeight="1" thickBot="1" x14ac:dyDescent="0.25">
      <c r="A1569" s="15"/>
      <c r="B1569" s="13"/>
      <c r="C1569" s="13"/>
      <c r="D1569" s="13"/>
      <c r="E1569" s="5"/>
      <c r="F1569" s="5"/>
      <c r="G1569" s="5"/>
      <c r="H1569" s="165"/>
      <c r="I1569" s="165"/>
      <c r="J1569" s="165"/>
      <c r="K1569" s="165"/>
    </row>
    <row r="1570" spans="1:11" ht="12.75" customHeight="1" x14ac:dyDescent="0.2">
      <c r="A1570" s="5"/>
      <c r="B1570" s="16" t="s">
        <v>5</v>
      </c>
      <c r="C1570" s="17" t="s">
        <v>6</v>
      </c>
      <c r="D1570" s="18" t="s">
        <v>77</v>
      </c>
      <c r="E1570" s="18" t="s">
        <v>9</v>
      </c>
      <c r="F1570" s="18" t="s">
        <v>10</v>
      </c>
      <c r="G1570" s="19" t="s">
        <v>6</v>
      </c>
      <c r="H1570" s="165"/>
      <c r="I1570" s="165"/>
      <c r="J1570" s="165"/>
      <c r="K1570" s="165"/>
    </row>
    <row r="1571" spans="1:11" ht="12.75" customHeight="1" x14ac:dyDescent="0.2">
      <c r="A1571" s="5"/>
      <c r="B1571" s="20" t="s">
        <v>786</v>
      </c>
      <c r="C1571" s="21">
        <v>5</v>
      </c>
      <c r="D1571" s="25"/>
      <c r="E1571" s="26"/>
      <c r="F1571" s="26"/>
      <c r="G1571" s="53">
        <f t="shared" ref="G1571" si="149">C1571</f>
        <v>5</v>
      </c>
      <c r="H1571" s="165"/>
      <c r="I1571" s="165"/>
      <c r="J1571" s="165"/>
      <c r="K1571" s="165"/>
    </row>
    <row r="1572" spans="1:11" ht="12.75" customHeight="1" thickBot="1" x14ac:dyDescent="0.25">
      <c r="A1572" s="5"/>
      <c r="B1572" s="166" t="s">
        <v>73</v>
      </c>
      <c r="C1572" s="167"/>
      <c r="D1572" s="167"/>
      <c r="E1572" s="167"/>
      <c r="F1572" s="168"/>
      <c r="G1572" s="24">
        <f>SUM(G1571:G1571)</f>
        <v>5</v>
      </c>
      <c r="H1572" s="165"/>
      <c r="I1572" s="165"/>
      <c r="J1572" s="165"/>
      <c r="K1572" s="165"/>
    </row>
    <row r="1573" spans="1:11" ht="12.75" customHeight="1" x14ac:dyDescent="0.2">
      <c r="A1573" s="127"/>
      <c r="B1573" s="128"/>
      <c r="C1573" s="128"/>
      <c r="D1573" s="165"/>
      <c r="E1573" s="165"/>
      <c r="F1573" s="165"/>
      <c r="G1573" s="165"/>
      <c r="H1573" s="165"/>
      <c r="I1573" s="165"/>
      <c r="J1573" s="165"/>
      <c r="K1573" s="165"/>
    </row>
    <row r="1574" spans="1:11" ht="12.75" customHeight="1" x14ac:dyDescent="0.2">
      <c r="A1574" s="11" t="s">
        <v>847</v>
      </c>
      <c r="B1574" s="12" t="s">
        <v>893</v>
      </c>
      <c r="C1574" s="13"/>
      <c r="D1574" s="13"/>
      <c r="E1574" s="5"/>
      <c r="F1574" s="5"/>
      <c r="G1574" s="5"/>
      <c r="H1574" s="165"/>
      <c r="I1574" s="165"/>
      <c r="J1574" s="165"/>
      <c r="K1574" s="165"/>
    </row>
    <row r="1575" spans="1:11" ht="12.75" customHeight="1" thickBot="1" x14ac:dyDescent="0.25">
      <c r="A1575" s="15"/>
      <c r="B1575" s="13"/>
      <c r="C1575" s="13"/>
      <c r="D1575" s="13"/>
      <c r="E1575" s="5"/>
      <c r="F1575" s="5"/>
      <c r="G1575" s="5"/>
      <c r="H1575" s="165"/>
      <c r="I1575" s="165"/>
      <c r="J1575" s="165"/>
      <c r="K1575" s="165"/>
    </row>
    <row r="1576" spans="1:11" ht="12.75" customHeight="1" x14ac:dyDescent="0.2">
      <c r="A1576" s="5"/>
      <c r="B1576" s="16" t="s">
        <v>5</v>
      </c>
      <c r="C1576" s="17" t="s">
        <v>6</v>
      </c>
      <c r="D1576" s="18" t="s">
        <v>77</v>
      </c>
      <c r="E1576" s="18" t="s">
        <v>9</v>
      </c>
      <c r="F1576" s="18" t="s">
        <v>10</v>
      </c>
      <c r="G1576" s="19" t="s">
        <v>6</v>
      </c>
      <c r="H1576" s="165"/>
      <c r="I1576" s="165"/>
      <c r="J1576" s="165"/>
      <c r="K1576" s="165"/>
    </row>
    <row r="1577" spans="1:11" ht="12.75" customHeight="1" x14ac:dyDescent="0.2">
      <c r="A1577" s="5"/>
      <c r="B1577" s="20" t="s">
        <v>786</v>
      </c>
      <c r="C1577" s="21">
        <v>1</v>
      </c>
      <c r="D1577" s="25"/>
      <c r="E1577" s="26"/>
      <c r="F1577" s="26"/>
      <c r="G1577" s="53">
        <f t="shared" ref="G1577" si="150">C1577</f>
        <v>1</v>
      </c>
      <c r="H1577" s="165"/>
      <c r="I1577" s="165"/>
      <c r="J1577" s="165"/>
      <c r="K1577" s="165"/>
    </row>
    <row r="1578" spans="1:11" ht="12.75" customHeight="1" thickBot="1" x14ac:dyDescent="0.25">
      <c r="A1578" s="5"/>
      <c r="B1578" s="166" t="s">
        <v>73</v>
      </c>
      <c r="C1578" s="167"/>
      <c r="D1578" s="167"/>
      <c r="E1578" s="167"/>
      <c r="F1578" s="168"/>
      <c r="G1578" s="24">
        <f>SUM(G1577:G1577)</f>
        <v>1</v>
      </c>
      <c r="H1578" s="165"/>
      <c r="I1578" s="165"/>
      <c r="J1578" s="165"/>
      <c r="K1578" s="165"/>
    </row>
    <row r="1579" spans="1:11" ht="12.75" customHeight="1" x14ac:dyDescent="0.2">
      <c r="A1579" s="127"/>
      <c r="B1579" s="128"/>
      <c r="C1579" s="128"/>
      <c r="D1579" s="165"/>
      <c r="E1579" s="165"/>
      <c r="F1579" s="165"/>
      <c r="G1579" s="165"/>
      <c r="H1579" s="165"/>
      <c r="I1579" s="165"/>
      <c r="J1579" s="165"/>
      <c r="K1579" s="165"/>
    </row>
    <row r="1580" spans="1:11" ht="12.75" customHeight="1" x14ac:dyDescent="0.2">
      <c r="A1580" s="11" t="s">
        <v>848</v>
      </c>
      <c r="B1580" s="12" t="s">
        <v>894</v>
      </c>
      <c r="C1580" s="13"/>
      <c r="D1580" s="13"/>
      <c r="E1580" s="5"/>
      <c r="F1580" s="5"/>
      <c r="G1580" s="5"/>
      <c r="H1580" s="165"/>
      <c r="I1580" s="165"/>
      <c r="J1580" s="165"/>
      <c r="K1580" s="165"/>
    </row>
    <row r="1581" spans="1:11" ht="12.75" customHeight="1" thickBot="1" x14ac:dyDescent="0.25">
      <c r="A1581" s="15"/>
      <c r="B1581" s="13"/>
      <c r="C1581" s="13"/>
      <c r="D1581" s="13"/>
      <c r="E1581" s="5"/>
      <c r="F1581" s="5"/>
      <c r="G1581" s="5"/>
      <c r="H1581" s="165"/>
      <c r="I1581" s="165"/>
      <c r="J1581" s="165"/>
      <c r="K1581" s="165"/>
    </row>
    <row r="1582" spans="1:11" ht="12.75" customHeight="1" x14ac:dyDescent="0.2">
      <c r="A1582" s="5"/>
      <c r="B1582" s="16" t="s">
        <v>5</v>
      </c>
      <c r="C1582" s="17" t="s">
        <v>6</v>
      </c>
      <c r="D1582" s="18" t="s">
        <v>77</v>
      </c>
      <c r="E1582" s="18" t="s">
        <v>9</v>
      </c>
      <c r="F1582" s="18" t="s">
        <v>10</v>
      </c>
      <c r="G1582" s="19" t="s">
        <v>6</v>
      </c>
      <c r="H1582" s="165"/>
      <c r="I1582" s="165"/>
      <c r="J1582" s="165"/>
      <c r="K1582" s="165"/>
    </row>
    <row r="1583" spans="1:11" ht="12.75" customHeight="1" x14ac:dyDescent="0.2">
      <c r="A1583" s="5"/>
      <c r="B1583" s="20" t="s">
        <v>786</v>
      </c>
      <c r="C1583" s="21">
        <v>2</v>
      </c>
      <c r="D1583" s="25"/>
      <c r="E1583" s="26"/>
      <c r="F1583" s="26"/>
      <c r="G1583" s="53">
        <f t="shared" ref="G1583" si="151">C1583</f>
        <v>2</v>
      </c>
      <c r="H1583" s="165"/>
      <c r="I1583" s="165"/>
      <c r="J1583" s="165"/>
      <c r="K1583" s="165"/>
    </row>
    <row r="1584" spans="1:11" ht="12.75" customHeight="1" thickBot="1" x14ac:dyDescent="0.25">
      <c r="A1584" s="5"/>
      <c r="B1584" s="166" t="s">
        <v>73</v>
      </c>
      <c r="C1584" s="167"/>
      <c r="D1584" s="167"/>
      <c r="E1584" s="167"/>
      <c r="F1584" s="168"/>
      <c r="G1584" s="24">
        <f>SUM(G1583:G1583)</f>
        <v>2</v>
      </c>
      <c r="H1584" s="165"/>
      <c r="I1584" s="165"/>
      <c r="J1584" s="165"/>
      <c r="K1584" s="165"/>
    </row>
    <row r="1585" spans="1:11" ht="12.75" customHeight="1" x14ac:dyDescent="0.2">
      <c r="A1585" s="127"/>
      <c r="B1585" s="128"/>
      <c r="C1585" s="128"/>
      <c r="D1585" s="165"/>
      <c r="E1585" s="165"/>
      <c r="F1585" s="165"/>
      <c r="G1585" s="165"/>
      <c r="H1585" s="165"/>
      <c r="I1585" s="165"/>
      <c r="J1585" s="165"/>
      <c r="K1585" s="165"/>
    </row>
    <row r="1586" spans="1:11" ht="12.75" customHeight="1" x14ac:dyDescent="0.2">
      <c r="A1586" s="11" t="s">
        <v>849</v>
      </c>
      <c r="B1586" s="12" t="s">
        <v>895</v>
      </c>
      <c r="C1586" s="13"/>
      <c r="D1586" s="13"/>
      <c r="E1586" s="5"/>
      <c r="F1586" s="5"/>
      <c r="G1586" s="5"/>
      <c r="H1586" s="165"/>
      <c r="I1586" s="165"/>
      <c r="J1586" s="165"/>
      <c r="K1586" s="165"/>
    </row>
    <row r="1587" spans="1:11" ht="12.75" customHeight="1" thickBot="1" x14ac:dyDescent="0.25">
      <c r="A1587" s="15"/>
      <c r="B1587" s="13"/>
      <c r="C1587" s="13"/>
      <c r="D1587" s="13"/>
      <c r="E1587" s="5"/>
      <c r="F1587" s="5"/>
      <c r="G1587" s="5"/>
      <c r="H1587" s="165"/>
      <c r="I1587" s="165"/>
      <c r="J1587" s="165"/>
      <c r="K1587" s="165"/>
    </row>
    <row r="1588" spans="1:11" ht="12.75" customHeight="1" x14ac:dyDescent="0.2">
      <c r="A1588" s="5"/>
      <c r="B1588" s="16" t="s">
        <v>5</v>
      </c>
      <c r="C1588" s="17" t="s">
        <v>6</v>
      </c>
      <c r="D1588" s="18" t="s">
        <v>77</v>
      </c>
      <c r="E1588" s="18" t="s">
        <v>9</v>
      </c>
      <c r="F1588" s="18" t="s">
        <v>10</v>
      </c>
      <c r="G1588" s="19" t="s">
        <v>6</v>
      </c>
      <c r="H1588" s="165"/>
      <c r="I1588" s="165"/>
      <c r="J1588" s="165"/>
      <c r="K1588" s="165"/>
    </row>
    <row r="1589" spans="1:11" ht="12.75" customHeight="1" x14ac:dyDescent="0.2">
      <c r="A1589" s="5"/>
      <c r="B1589" s="20" t="s">
        <v>786</v>
      </c>
      <c r="C1589" s="21">
        <v>2</v>
      </c>
      <c r="D1589" s="25"/>
      <c r="E1589" s="26"/>
      <c r="F1589" s="26"/>
      <c r="G1589" s="53">
        <f t="shared" ref="G1589" si="152">C1589</f>
        <v>2</v>
      </c>
      <c r="H1589" s="165"/>
      <c r="I1589" s="165"/>
      <c r="J1589" s="165"/>
      <c r="K1589" s="165"/>
    </row>
    <row r="1590" spans="1:11" ht="12.75" customHeight="1" thickBot="1" x14ac:dyDescent="0.25">
      <c r="A1590" s="5"/>
      <c r="B1590" s="166" t="s">
        <v>73</v>
      </c>
      <c r="C1590" s="167"/>
      <c r="D1590" s="167"/>
      <c r="E1590" s="167"/>
      <c r="F1590" s="168"/>
      <c r="G1590" s="24">
        <f>SUM(G1589:G1589)</f>
        <v>2</v>
      </c>
      <c r="H1590" s="165"/>
      <c r="I1590" s="165"/>
      <c r="J1590" s="165"/>
      <c r="K1590" s="165"/>
    </row>
    <row r="1591" spans="1:11" ht="12.75" customHeight="1" x14ac:dyDescent="0.2">
      <c r="A1591" s="127"/>
      <c r="B1591" s="128"/>
      <c r="C1591" s="128"/>
      <c r="D1591" s="165"/>
      <c r="E1591" s="165"/>
      <c r="F1591" s="165"/>
      <c r="G1591" s="165"/>
      <c r="H1591" s="165"/>
      <c r="I1591" s="165"/>
      <c r="J1591" s="165"/>
      <c r="K1591" s="165"/>
    </row>
    <row r="1592" spans="1:11" ht="12.75" customHeight="1" x14ac:dyDescent="0.2">
      <c r="A1592" s="11" t="s">
        <v>850</v>
      </c>
      <c r="B1592" s="12" t="s">
        <v>896</v>
      </c>
      <c r="C1592" s="13"/>
      <c r="D1592" s="13"/>
      <c r="E1592" s="5"/>
      <c r="F1592" s="5"/>
      <c r="G1592" s="5"/>
      <c r="H1592" s="165"/>
      <c r="I1592" s="165"/>
      <c r="J1592" s="165"/>
      <c r="K1592" s="165"/>
    </row>
    <row r="1593" spans="1:11" ht="12.75" customHeight="1" thickBot="1" x14ac:dyDescent="0.25">
      <c r="A1593" s="15"/>
      <c r="B1593" s="13"/>
      <c r="C1593" s="13"/>
      <c r="D1593" s="13"/>
      <c r="E1593" s="5"/>
      <c r="F1593" s="5"/>
      <c r="G1593" s="5"/>
      <c r="H1593" s="165"/>
      <c r="I1593" s="165"/>
      <c r="J1593" s="165"/>
      <c r="K1593" s="165"/>
    </row>
    <row r="1594" spans="1:11" ht="12.75" customHeight="1" x14ac:dyDescent="0.2">
      <c r="A1594" s="5"/>
      <c r="B1594" s="16" t="s">
        <v>5</v>
      </c>
      <c r="C1594" s="17" t="s">
        <v>6</v>
      </c>
      <c r="D1594" s="18" t="s">
        <v>77</v>
      </c>
      <c r="E1594" s="18" t="s">
        <v>9</v>
      </c>
      <c r="F1594" s="18" t="s">
        <v>10</v>
      </c>
      <c r="G1594" s="19" t="s">
        <v>6</v>
      </c>
      <c r="H1594" s="165"/>
      <c r="I1594" s="165"/>
      <c r="J1594" s="165"/>
      <c r="K1594" s="165"/>
    </row>
    <row r="1595" spans="1:11" ht="12.75" customHeight="1" x14ac:dyDescent="0.2">
      <c r="A1595" s="5"/>
      <c r="B1595" s="20" t="s">
        <v>786</v>
      </c>
      <c r="C1595" s="21">
        <v>1</v>
      </c>
      <c r="D1595" s="25"/>
      <c r="E1595" s="26"/>
      <c r="F1595" s="26"/>
      <c r="G1595" s="53">
        <f t="shared" ref="G1595" si="153">C1595</f>
        <v>1</v>
      </c>
      <c r="H1595" s="165"/>
      <c r="I1595" s="165"/>
      <c r="J1595" s="165"/>
      <c r="K1595" s="165"/>
    </row>
    <row r="1596" spans="1:11" ht="12.75" customHeight="1" thickBot="1" x14ac:dyDescent="0.25">
      <c r="A1596" s="5"/>
      <c r="B1596" s="166" t="s">
        <v>73</v>
      </c>
      <c r="C1596" s="167"/>
      <c r="D1596" s="167"/>
      <c r="E1596" s="167"/>
      <c r="F1596" s="168"/>
      <c r="G1596" s="24">
        <f>SUM(G1595:G1595)</f>
        <v>1</v>
      </c>
      <c r="H1596" s="165"/>
      <c r="I1596" s="165"/>
      <c r="J1596" s="165"/>
      <c r="K1596" s="165"/>
    </row>
    <row r="1597" spans="1:11" ht="12.75" customHeight="1" x14ac:dyDescent="0.2">
      <c r="A1597" s="127"/>
      <c r="B1597" s="128"/>
      <c r="C1597" s="128"/>
      <c r="D1597" s="165"/>
      <c r="E1597" s="165"/>
      <c r="F1597" s="165"/>
      <c r="G1597" s="165"/>
      <c r="H1597" s="165"/>
      <c r="I1597" s="165"/>
      <c r="J1597" s="165"/>
      <c r="K1597" s="165"/>
    </row>
    <row r="1598" spans="1:11" ht="12.75" customHeight="1" x14ac:dyDescent="0.2">
      <c r="A1598" s="11" t="s">
        <v>851</v>
      </c>
      <c r="B1598" s="12" t="s">
        <v>897</v>
      </c>
      <c r="C1598" s="13"/>
      <c r="D1598" s="13"/>
      <c r="E1598" s="5"/>
      <c r="F1598" s="5"/>
      <c r="G1598" s="5"/>
      <c r="H1598" s="165"/>
      <c r="I1598" s="165"/>
      <c r="J1598" s="165"/>
      <c r="K1598" s="165"/>
    </row>
    <row r="1599" spans="1:11" ht="12.75" customHeight="1" thickBot="1" x14ac:dyDescent="0.25">
      <c r="A1599" s="15"/>
      <c r="B1599" s="13"/>
      <c r="C1599" s="13"/>
      <c r="D1599" s="13"/>
      <c r="E1599" s="5"/>
      <c r="F1599" s="5"/>
      <c r="G1599" s="5"/>
      <c r="H1599" s="165"/>
      <c r="I1599" s="165"/>
      <c r="J1599" s="165"/>
      <c r="K1599" s="165"/>
    </row>
    <row r="1600" spans="1:11" ht="12.75" customHeight="1" x14ac:dyDescent="0.2">
      <c r="A1600" s="5"/>
      <c r="B1600" s="16" t="s">
        <v>5</v>
      </c>
      <c r="C1600" s="17" t="s">
        <v>6</v>
      </c>
      <c r="D1600" s="18" t="s">
        <v>77</v>
      </c>
      <c r="E1600" s="18" t="s">
        <v>9</v>
      </c>
      <c r="F1600" s="18" t="s">
        <v>10</v>
      </c>
      <c r="G1600" s="19" t="s">
        <v>6</v>
      </c>
      <c r="H1600" s="165"/>
      <c r="I1600" s="165"/>
      <c r="J1600" s="165"/>
      <c r="K1600" s="165"/>
    </row>
    <row r="1601" spans="1:11" ht="12.75" customHeight="1" x14ac:dyDescent="0.2">
      <c r="A1601" s="5"/>
      <c r="B1601" s="20" t="s">
        <v>786</v>
      </c>
      <c r="C1601" s="21">
        <v>1</v>
      </c>
      <c r="D1601" s="25"/>
      <c r="E1601" s="26"/>
      <c r="F1601" s="26"/>
      <c r="G1601" s="53">
        <f t="shared" ref="G1601" si="154">C1601</f>
        <v>1</v>
      </c>
      <c r="H1601" s="165"/>
      <c r="I1601" s="165"/>
      <c r="J1601" s="165"/>
      <c r="K1601" s="165"/>
    </row>
    <row r="1602" spans="1:11" ht="12.75" customHeight="1" thickBot="1" x14ac:dyDescent="0.25">
      <c r="A1602" s="5"/>
      <c r="B1602" s="166" t="s">
        <v>73</v>
      </c>
      <c r="C1602" s="167"/>
      <c r="D1602" s="167"/>
      <c r="E1602" s="167"/>
      <c r="F1602" s="168"/>
      <c r="G1602" s="24">
        <f>SUM(G1601:G1601)</f>
        <v>1</v>
      </c>
      <c r="H1602" s="165"/>
      <c r="I1602" s="165"/>
      <c r="J1602" s="165"/>
      <c r="K1602" s="165"/>
    </row>
    <row r="1603" spans="1:11" ht="12.75" customHeight="1" x14ac:dyDescent="0.2">
      <c r="A1603" s="127"/>
      <c r="B1603" s="128"/>
      <c r="C1603" s="128"/>
      <c r="D1603" s="165"/>
      <c r="E1603" s="165"/>
      <c r="F1603" s="165"/>
      <c r="G1603" s="165"/>
      <c r="H1603" s="165"/>
      <c r="I1603" s="165"/>
      <c r="J1603" s="165"/>
      <c r="K1603" s="165"/>
    </row>
    <row r="1604" spans="1:11" ht="12.75" customHeight="1" x14ac:dyDescent="0.2">
      <c r="A1604" s="11" t="s">
        <v>852</v>
      </c>
      <c r="B1604" s="12" t="s">
        <v>881</v>
      </c>
      <c r="C1604" s="13"/>
      <c r="D1604" s="13"/>
      <c r="E1604" s="5"/>
      <c r="F1604" s="5"/>
      <c r="G1604" s="5"/>
      <c r="H1604" s="165"/>
      <c r="I1604" s="165"/>
      <c r="J1604" s="165"/>
      <c r="K1604" s="165"/>
    </row>
    <row r="1605" spans="1:11" ht="12.75" customHeight="1" thickBot="1" x14ac:dyDescent="0.25">
      <c r="A1605" s="15"/>
      <c r="B1605" s="13"/>
      <c r="C1605" s="13"/>
      <c r="D1605" s="13"/>
      <c r="E1605" s="5"/>
      <c r="F1605" s="5"/>
      <c r="G1605" s="5"/>
      <c r="H1605" s="165"/>
      <c r="I1605" s="165"/>
      <c r="J1605" s="165"/>
      <c r="K1605" s="165"/>
    </row>
    <row r="1606" spans="1:11" ht="12.75" customHeight="1" x14ac:dyDescent="0.2">
      <c r="A1606" s="5"/>
      <c r="B1606" s="16" t="s">
        <v>5</v>
      </c>
      <c r="C1606" s="17" t="s">
        <v>6</v>
      </c>
      <c r="D1606" s="18" t="s">
        <v>77</v>
      </c>
      <c r="E1606" s="18" t="s">
        <v>9</v>
      </c>
      <c r="F1606" s="18" t="s">
        <v>10</v>
      </c>
      <c r="G1606" s="19" t="s">
        <v>6</v>
      </c>
      <c r="H1606" s="165"/>
      <c r="I1606" s="165"/>
      <c r="J1606" s="165"/>
      <c r="K1606" s="165"/>
    </row>
    <row r="1607" spans="1:11" ht="12.75" customHeight="1" x14ac:dyDescent="0.2">
      <c r="A1607" s="5"/>
      <c r="B1607" s="20" t="s">
        <v>786</v>
      </c>
      <c r="C1607" s="21">
        <v>4</v>
      </c>
      <c r="D1607" s="25"/>
      <c r="E1607" s="26"/>
      <c r="F1607" s="26"/>
      <c r="G1607" s="53">
        <f t="shared" ref="G1607" si="155">C1607</f>
        <v>4</v>
      </c>
      <c r="H1607" s="165"/>
      <c r="I1607" s="165"/>
      <c r="J1607" s="165"/>
      <c r="K1607" s="165"/>
    </row>
    <row r="1608" spans="1:11" ht="12.75" customHeight="1" thickBot="1" x14ac:dyDescent="0.25">
      <c r="A1608" s="5"/>
      <c r="B1608" s="166" t="s">
        <v>73</v>
      </c>
      <c r="C1608" s="167"/>
      <c r="D1608" s="167"/>
      <c r="E1608" s="167"/>
      <c r="F1608" s="168"/>
      <c r="G1608" s="24">
        <f>SUM(G1607:G1607)</f>
        <v>4</v>
      </c>
      <c r="H1608" s="165"/>
      <c r="I1608" s="165"/>
      <c r="J1608" s="165"/>
      <c r="K1608" s="165"/>
    </row>
    <row r="1609" spans="1:11" ht="12.75" customHeight="1" x14ac:dyDescent="0.2">
      <c r="A1609" s="127"/>
      <c r="B1609" s="128"/>
      <c r="C1609" s="128"/>
      <c r="D1609" s="165"/>
      <c r="E1609" s="165"/>
      <c r="F1609" s="165"/>
      <c r="G1609" s="165"/>
      <c r="H1609" s="165"/>
      <c r="I1609" s="165"/>
      <c r="J1609" s="165"/>
      <c r="K1609" s="165"/>
    </row>
    <row r="1610" spans="1:11" ht="12.75" customHeight="1" x14ac:dyDescent="0.2">
      <c r="A1610" s="11" t="s">
        <v>853</v>
      </c>
      <c r="B1610" s="12" t="s">
        <v>898</v>
      </c>
      <c r="C1610" s="13"/>
      <c r="D1610" s="13"/>
      <c r="E1610" s="5"/>
      <c r="F1610" s="5"/>
      <c r="G1610" s="5"/>
      <c r="H1610" s="165"/>
      <c r="I1610" s="165"/>
      <c r="J1610" s="165"/>
      <c r="K1610" s="165"/>
    </row>
    <row r="1611" spans="1:11" ht="12.75" customHeight="1" thickBot="1" x14ac:dyDescent="0.25">
      <c r="A1611" s="15"/>
      <c r="B1611" s="13"/>
      <c r="C1611" s="13"/>
      <c r="D1611" s="13"/>
      <c r="E1611" s="5"/>
      <c r="F1611" s="5"/>
      <c r="G1611" s="5"/>
      <c r="H1611" s="165"/>
      <c r="I1611" s="165"/>
      <c r="J1611" s="165"/>
      <c r="K1611" s="165"/>
    </row>
    <row r="1612" spans="1:11" ht="12.75" customHeight="1" x14ac:dyDescent="0.2">
      <c r="A1612" s="5"/>
      <c r="B1612" s="16" t="s">
        <v>5</v>
      </c>
      <c r="C1612" s="17" t="s">
        <v>6</v>
      </c>
      <c r="D1612" s="18" t="s">
        <v>77</v>
      </c>
      <c r="E1612" s="18" t="s">
        <v>9</v>
      </c>
      <c r="F1612" s="18" t="s">
        <v>10</v>
      </c>
      <c r="G1612" s="19" t="s">
        <v>6</v>
      </c>
      <c r="H1612" s="165"/>
      <c r="I1612" s="165"/>
      <c r="J1612" s="165"/>
      <c r="K1612" s="165"/>
    </row>
    <row r="1613" spans="1:11" ht="12.75" customHeight="1" x14ac:dyDescent="0.2">
      <c r="A1613" s="5"/>
      <c r="B1613" s="20" t="s">
        <v>786</v>
      </c>
      <c r="C1613" s="21">
        <v>2</v>
      </c>
      <c r="D1613" s="25"/>
      <c r="E1613" s="26"/>
      <c r="F1613" s="26"/>
      <c r="G1613" s="53">
        <f t="shared" ref="G1613" si="156">C1613</f>
        <v>2</v>
      </c>
      <c r="H1613" s="165"/>
      <c r="I1613" s="165"/>
      <c r="J1613" s="165"/>
      <c r="K1613" s="165"/>
    </row>
    <row r="1614" spans="1:11" ht="12.75" customHeight="1" thickBot="1" x14ac:dyDescent="0.25">
      <c r="A1614" s="5"/>
      <c r="B1614" s="166" t="s">
        <v>73</v>
      </c>
      <c r="C1614" s="167"/>
      <c r="D1614" s="167"/>
      <c r="E1614" s="167"/>
      <c r="F1614" s="168"/>
      <c r="G1614" s="24">
        <f>SUM(G1613:G1613)</f>
        <v>2</v>
      </c>
      <c r="H1614" s="165"/>
      <c r="I1614" s="165"/>
      <c r="J1614" s="165"/>
      <c r="K1614" s="165"/>
    </row>
    <row r="1615" spans="1:11" ht="12.75" customHeight="1" x14ac:dyDescent="0.2">
      <c r="A1615" s="127"/>
      <c r="B1615" s="128"/>
      <c r="C1615" s="128"/>
      <c r="D1615" s="165"/>
      <c r="E1615" s="165"/>
      <c r="F1615" s="165"/>
      <c r="G1615" s="165"/>
      <c r="H1615" s="165"/>
      <c r="I1615" s="165"/>
      <c r="J1615" s="165"/>
      <c r="K1615" s="165"/>
    </row>
    <row r="1616" spans="1:11" ht="12.75" customHeight="1" x14ac:dyDescent="0.2">
      <c r="A1616" s="11" t="s">
        <v>854</v>
      </c>
      <c r="B1616" s="12" t="s">
        <v>899</v>
      </c>
      <c r="C1616" s="13"/>
      <c r="D1616" s="13"/>
      <c r="E1616" s="5"/>
      <c r="F1616" s="5"/>
      <c r="G1616" s="5"/>
      <c r="H1616" s="165"/>
      <c r="I1616" s="165"/>
      <c r="J1616" s="165"/>
      <c r="K1616" s="165"/>
    </row>
    <row r="1617" spans="1:11" ht="12.75" customHeight="1" thickBot="1" x14ac:dyDescent="0.25">
      <c r="A1617" s="15"/>
      <c r="B1617" s="13"/>
      <c r="C1617" s="13"/>
      <c r="D1617" s="13"/>
      <c r="E1617" s="5"/>
      <c r="F1617" s="5"/>
      <c r="G1617" s="5"/>
      <c r="H1617" s="165"/>
      <c r="I1617" s="165"/>
      <c r="J1617" s="165"/>
      <c r="K1617" s="165"/>
    </row>
    <row r="1618" spans="1:11" ht="12.75" customHeight="1" x14ac:dyDescent="0.2">
      <c r="A1618" s="5"/>
      <c r="B1618" s="16" t="s">
        <v>5</v>
      </c>
      <c r="C1618" s="17" t="s">
        <v>6</v>
      </c>
      <c r="D1618" s="18" t="s">
        <v>77</v>
      </c>
      <c r="E1618" s="18" t="s">
        <v>9</v>
      </c>
      <c r="F1618" s="18" t="s">
        <v>10</v>
      </c>
      <c r="G1618" s="19" t="s">
        <v>6</v>
      </c>
      <c r="H1618" s="165"/>
      <c r="I1618" s="165"/>
      <c r="J1618" s="165"/>
      <c r="K1618" s="165"/>
    </row>
    <row r="1619" spans="1:11" ht="12.75" customHeight="1" x14ac:dyDescent="0.2">
      <c r="A1619" s="5"/>
      <c r="B1619" s="20" t="s">
        <v>786</v>
      </c>
      <c r="C1619" s="21">
        <v>7</v>
      </c>
      <c r="D1619" s="25"/>
      <c r="E1619" s="26"/>
      <c r="F1619" s="26"/>
      <c r="G1619" s="53">
        <f t="shared" ref="G1619" si="157">C1619</f>
        <v>7</v>
      </c>
      <c r="H1619" s="165"/>
      <c r="I1619" s="165"/>
      <c r="J1619" s="165"/>
      <c r="K1619" s="165"/>
    </row>
    <row r="1620" spans="1:11" ht="12.75" customHeight="1" thickBot="1" x14ac:dyDescent="0.25">
      <c r="A1620" s="5"/>
      <c r="B1620" s="166" t="s">
        <v>73</v>
      </c>
      <c r="C1620" s="167"/>
      <c r="D1620" s="167"/>
      <c r="E1620" s="167"/>
      <c r="F1620" s="168"/>
      <c r="G1620" s="24">
        <f>SUM(G1619:G1619)</f>
        <v>7</v>
      </c>
      <c r="H1620" s="165"/>
      <c r="I1620" s="165"/>
      <c r="J1620" s="165"/>
      <c r="K1620" s="165"/>
    </row>
    <row r="1621" spans="1:11" ht="12.75" customHeight="1" x14ac:dyDescent="0.2">
      <c r="A1621" s="127"/>
      <c r="B1621" s="128"/>
      <c r="C1621" s="128"/>
      <c r="D1621" s="165"/>
      <c r="E1621" s="165"/>
      <c r="F1621" s="165"/>
      <c r="G1621" s="165"/>
      <c r="H1621" s="165"/>
      <c r="I1621" s="165"/>
      <c r="J1621" s="165"/>
      <c r="K1621" s="165"/>
    </row>
    <row r="1622" spans="1:11" ht="12.75" customHeight="1" x14ac:dyDescent="0.2">
      <c r="A1622" s="11" t="s">
        <v>855</v>
      </c>
      <c r="B1622" s="12" t="s">
        <v>900</v>
      </c>
      <c r="C1622" s="13"/>
      <c r="D1622" s="13"/>
      <c r="E1622" s="5"/>
      <c r="F1622" s="5"/>
      <c r="G1622" s="5"/>
      <c r="H1622" s="165"/>
      <c r="I1622" s="165"/>
      <c r="J1622" s="165"/>
      <c r="K1622" s="165"/>
    </row>
    <row r="1623" spans="1:11" ht="12.75" customHeight="1" thickBot="1" x14ac:dyDescent="0.25">
      <c r="A1623" s="15"/>
      <c r="B1623" s="13"/>
      <c r="C1623" s="13"/>
      <c r="D1623" s="13"/>
      <c r="E1623" s="5"/>
      <c r="F1623" s="5"/>
      <c r="G1623" s="5"/>
      <c r="H1623" s="165"/>
      <c r="I1623" s="165"/>
      <c r="J1623" s="165"/>
      <c r="K1623" s="165"/>
    </row>
    <row r="1624" spans="1:11" ht="12.75" customHeight="1" x14ac:dyDescent="0.2">
      <c r="A1624" s="5"/>
      <c r="B1624" s="16" t="s">
        <v>5</v>
      </c>
      <c r="C1624" s="17" t="s">
        <v>6</v>
      </c>
      <c r="D1624" s="18" t="s">
        <v>77</v>
      </c>
      <c r="E1624" s="18" t="s">
        <v>9</v>
      </c>
      <c r="F1624" s="18" t="s">
        <v>10</v>
      </c>
      <c r="G1624" s="19" t="s">
        <v>6</v>
      </c>
      <c r="H1624" s="165"/>
      <c r="I1624" s="165"/>
      <c r="J1624" s="165"/>
      <c r="K1624" s="165"/>
    </row>
    <row r="1625" spans="1:11" ht="12.75" customHeight="1" x14ac:dyDescent="0.2">
      <c r="A1625" s="5"/>
      <c r="B1625" s="20" t="s">
        <v>786</v>
      </c>
      <c r="C1625" s="21">
        <v>1</v>
      </c>
      <c r="D1625" s="25"/>
      <c r="E1625" s="26"/>
      <c r="F1625" s="26"/>
      <c r="G1625" s="53">
        <f t="shared" ref="G1625" si="158">C1625</f>
        <v>1</v>
      </c>
      <c r="H1625" s="165"/>
      <c r="I1625" s="165"/>
      <c r="J1625" s="165"/>
      <c r="K1625" s="165"/>
    </row>
    <row r="1626" spans="1:11" ht="12.75" customHeight="1" thickBot="1" x14ac:dyDescent="0.25">
      <c r="A1626" s="5"/>
      <c r="B1626" s="166" t="s">
        <v>73</v>
      </c>
      <c r="C1626" s="167"/>
      <c r="D1626" s="167"/>
      <c r="E1626" s="167"/>
      <c r="F1626" s="168"/>
      <c r="G1626" s="24">
        <f>SUM(G1625:G1625)</f>
        <v>1</v>
      </c>
      <c r="H1626" s="165"/>
      <c r="I1626" s="165"/>
      <c r="J1626" s="165"/>
      <c r="K1626" s="165"/>
    </row>
    <row r="1627" spans="1:11" ht="12.75" customHeight="1" x14ac:dyDescent="0.2">
      <c r="A1627" s="127"/>
      <c r="B1627" s="128"/>
      <c r="C1627" s="128"/>
      <c r="D1627" s="165"/>
      <c r="E1627" s="165"/>
      <c r="F1627" s="165"/>
      <c r="G1627" s="165"/>
      <c r="H1627" s="165"/>
      <c r="I1627" s="165"/>
      <c r="J1627" s="165"/>
      <c r="K1627" s="165"/>
    </row>
    <row r="1628" spans="1:11" ht="12.75" customHeight="1" x14ac:dyDescent="0.2">
      <c r="A1628" s="11" t="s">
        <v>856</v>
      </c>
      <c r="B1628" s="12" t="s">
        <v>901</v>
      </c>
      <c r="C1628" s="13"/>
      <c r="D1628" s="13"/>
      <c r="E1628" s="5"/>
      <c r="F1628" s="5"/>
      <c r="G1628" s="5"/>
      <c r="H1628" s="165"/>
      <c r="I1628" s="165"/>
      <c r="J1628" s="165"/>
      <c r="K1628" s="165"/>
    </row>
    <row r="1629" spans="1:11" ht="12.75" customHeight="1" thickBot="1" x14ac:dyDescent="0.25">
      <c r="A1629" s="15"/>
      <c r="B1629" s="13"/>
      <c r="C1629" s="13"/>
      <c r="D1629" s="13"/>
      <c r="E1629" s="5"/>
      <c r="F1629" s="5"/>
      <c r="G1629" s="5"/>
      <c r="H1629" s="165"/>
      <c r="I1629" s="165"/>
      <c r="J1629" s="165"/>
      <c r="K1629" s="165"/>
    </row>
    <row r="1630" spans="1:11" ht="12.75" customHeight="1" x14ac:dyDescent="0.2">
      <c r="A1630" s="5"/>
      <c r="B1630" s="16" t="s">
        <v>5</v>
      </c>
      <c r="C1630" s="17" t="s">
        <v>6</v>
      </c>
      <c r="D1630" s="18" t="s">
        <v>77</v>
      </c>
      <c r="E1630" s="18" t="s">
        <v>9</v>
      </c>
      <c r="F1630" s="18" t="s">
        <v>10</v>
      </c>
      <c r="G1630" s="19" t="s">
        <v>6</v>
      </c>
      <c r="H1630" s="165"/>
      <c r="I1630" s="165"/>
      <c r="J1630" s="165"/>
      <c r="K1630" s="165"/>
    </row>
    <row r="1631" spans="1:11" ht="12.75" customHeight="1" x14ac:dyDescent="0.2">
      <c r="A1631" s="5"/>
      <c r="B1631" s="20" t="s">
        <v>786</v>
      </c>
      <c r="C1631" s="21">
        <v>4</v>
      </c>
      <c r="D1631" s="25"/>
      <c r="E1631" s="26"/>
      <c r="F1631" s="26"/>
      <c r="G1631" s="53">
        <f t="shared" ref="G1631" si="159">C1631</f>
        <v>4</v>
      </c>
      <c r="H1631" s="165"/>
      <c r="I1631" s="165"/>
      <c r="J1631" s="165"/>
      <c r="K1631" s="165"/>
    </row>
    <row r="1632" spans="1:11" ht="12.75" customHeight="1" thickBot="1" x14ac:dyDescent="0.25">
      <c r="A1632" s="5"/>
      <c r="B1632" s="166" t="s">
        <v>73</v>
      </c>
      <c r="C1632" s="167"/>
      <c r="D1632" s="167"/>
      <c r="E1632" s="167"/>
      <c r="F1632" s="168"/>
      <c r="G1632" s="24">
        <f>SUM(G1631:G1631)</f>
        <v>4</v>
      </c>
      <c r="H1632" s="165"/>
      <c r="I1632" s="165"/>
      <c r="J1632" s="165"/>
      <c r="K1632" s="165"/>
    </row>
    <row r="1633" spans="1:11" ht="12.75" customHeight="1" x14ac:dyDescent="0.2">
      <c r="A1633" s="127"/>
      <c r="B1633" s="128"/>
      <c r="C1633" s="128"/>
      <c r="D1633" s="165"/>
      <c r="E1633" s="165"/>
      <c r="F1633" s="165"/>
      <c r="G1633" s="165"/>
      <c r="H1633" s="165"/>
      <c r="I1633" s="165"/>
      <c r="J1633" s="165"/>
      <c r="K1633" s="165"/>
    </row>
    <row r="1634" spans="1:11" ht="12.75" customHeight="1" x14ac:dyDescent="0.2">
      <c r="A1634" s="11" t="s">
        <v>857</v>
      </c>
      <c r="B1634" s="12" t="s">
        <v>902</v>
      </c>
      <c r="C1634" s="13"/>
      <c r="D1634" s="13"/>
      <c r="E1634" s="5"/>
      <c r="F1634" s="5"/>
      <c r="G1634" s="5"/>
      <c r="H1634" s="165"/>
      <c r="I1634" s="165"/>
      <c r="J1634" s="165"/>
      <c r="K1634" s="165"/>
    </row>
    <row r="1635" spans="1:11" ht="12.75" customHeight="1" thickBot="1" x14ac:dyDescent="0.25">
      <c r="A1635" s="15"/>
      <c r="B1635" s="13"/>
      <c r="C1635" s="13"/>
      <c r="D1635" s="13"/>
      <c r="E1635" s="5"/>
      <c r="F1635" s="5"/>
      <c r="G1635" s="5"/>
      <c r="H1635" s="165"/>
      <c r="I1635" s="165"/>
      <c r="J1635" s="165"/>
      <c r="K1635" s="165"/>
    </row>
    <row r="1636" spans="1:11" ht="12.75" customHeight="1" x14ac:dyDescent="0.2">
      <c r="A1636" s="5"/>
      <c r="B1636" s="16" t="s">
        <v>5</v>
      </c>
      <c r="C1636" s="17" t="s">
        <v>6</v>
      </c>
      <c r="D1636" s="18" t="s">
        <v>77</v>
      </c>
      <c r="E1636" s="18" t="s">
        <v>9</v>
      </c>
      <c r="F1636" s="18" t="s">
        <v>10</v>
      </c>
      <c r="G1636" s="19" t="s">
        <v>6</v>
      </c>
      <c r="H1636" s="165"/>
      <c r="I1636" s="165"/>
      <c r="J1636" s="165"/>
      <c r="K1636" s="165"/>
    </row>
    <row r="1637" spans="1:11" ht="12.75" customHeight="1" x14ac:dyDescent="0.2">
      <c r="A1637" s="5"/>
      <c r="B1637" s="20" t="s">
        <v>786</v>
      </c>
      <c r="C1637" s="21">
        <v>2</v>
      </c>
      <c r="D1637" s="25"/>
      <c r="E1637" s="26"/>
      <c r="F1637" s="26"/>
      <c r="G1637" s="53">
        <f t="shared" ref="G1637" si="160">C1637</f>
        <v>2</v>
      </c>
      <c r="H1637" s="165"/>
      <c r="I1637" s="165"/>
      <c r="J1637" s="165"/>
      <c r="K1637" s="165"/>
    </row>
    <row r="1638" spans="1:11" ht="12.75" customHeight="1" thickBot="1" x14ac:dyDescent="0.25">
      <c r="A1638" s="5"/>
      <c r="B1638" s="166" t="s">
        <v>73</v>
      </c>
      <c r="C1638" s="167"/>
      <c r="D1638" s="167"/>
      <c r="E1638" s="167"/>
      <c r="F1638" s="168"/>
      <c r="G1638" s="24">
        <f>SUM(G1637:G1637)</f>
        <v>2</v>
      </c>
      <c r="H1638" s="165"/>
      <c r="I1638" s="165"/>
      <c r="J1638" s="165"/>
      <c r="K1638" s="165"/>
    </row>
    <row r="1639" spans="1:11" ht="12.75" customHeight="1" x14ac:dyDescent="0.2">
      <c r="A1639" s="127"/>
      <c r="B1639" s="128"/>
      <c r="C1639" s="128"/>
      <c r="D1639" s="165"/>
      <c r="E1639" s="165"/>
      <c r="F1639" s="165"/>
      <c r="G1639" s="165"/>
      <c r="H1639" s="165"/>
      <c r="I1639" s="165"/>
      <c r="J1639" s="165"/>
      <c r="K1639" s="165"/>
    </row>
    <row r="1640" spans="1:11" ht="12.75" customHeight="1" x14ac:dyDescent="0.2">
      <c r="A1640" s="11" t="s">
        <v>858</v>
      </c>
      <c r="B1640" s="12" t="s">
        <v>903</v>
      </c>
      <c r="C1640" s="13"/>
      <c r="D1640" s="13"/>
      <c r="E1640" s="5"/>
      <c r="F1640" s="5"/>
      <c r="G1640" s="5"/>
      <c r="H1640" s="165"/>
      <c r="I1640" s="165"/>
      <c r="J1640" s="165"/>
      <c r="K1640" s="165"/>
    </row>
    <row r="1641" spans="1:11" ht="12.75" customHeight="1" thickBot="1" x14ac:dyDescent="0.25">
      <c r="A1641" s="15"/>
      <c r="B1641" s="13"/>
      <c r="C1641" s="13"/>
      <c r="D1641" s="13"/>
      <c r="E1641" s="5"/>
      <c r="F1641" s="5"/>
      <c r="G1641" s="5"/>
      <c r="H1641" s="165"/>
      <c r="I1641" s="165"/>
      <c r="J1641" s="165"/>
      <c r="K1641" s="165"/>
    </row>
    <row r="1642" spans="1:11" ht="12.75" customHeight="1" x14ac:dyDescent="0.2">
      <c r="A1642" s="5"/>
      <c r="B1642" s="16" t="s">
        <v>5</v>
      </c>
      <c r="C1642" s="17" t="s">
        <v>6</v>
      </c>
      <c r="D1642" s="18" t="s">
        <v>7</v>
      </c>
      <c r="E1642" s="18" t="s">
        <v>9</v>
      </c>
      <c r="F1642" s="18" t="s">
        <v>10</v>
      </c>
      <c r="G1642" s="19" t="s">
        <v>7</v>
      </c>
      <c r="H1642" s="165"/>
      <c r="I1642" s="165"/>
      <c r="J1642" s="165"/>
      <c r="K1642" s="165"/>
    </row>
    <row r="1643" spans="1:11" ht="12.75" customHeight="1" x14ac:dyDescent="0.2">
      <c r="A1643" s="5"/>
      <c r="B1643" s="20" t="s">
        <v>786</v>
      </c>
      <c r="C1643" s="21"/>
      <c r="D1643" s="25">
        <v>25.5</v>
      </c>
      <c r="E1643" s="26"/>
      <c r="F1643" s="26"/>
      <c r="G1643" s="53">
        <f>D1643</f>
        <v>25.5</v>
      </c>
      <c r="H1643" s="165"/>
      <c r="I1643" s="165"/>
      <c r="J1643" s="165"/>
      <c r="K1643" s="165"/>
    </row>
    <row r="1644" spans="1:11" ht="12.75" customHeight="1" thickBot="1" x14ac:dyDescent="0.25">
      <c r="A1644" s="5"/>
      <c r="B1644" s="166" t="s">
        <v>572</v>
      </c>
      <c r="C1644" s="167"/>
      <c r="D1644" s="167"/>
      <c r="E1644" s="167"/>
      <c r="F1644" s="168"/>
      <c r="G1644" s="24">
        <f>SUM(G1643:G1643)</f>
        <v>25.5</v>
      </c>
      <c r="H1644" s="165"/>
      <c r="I1644" s="165"/>
      <c r="J1644" s="165"/>
      <c r="K1644" s="165"/>
    </row>
    <row r="1645" spans="1:11" ht="12.75" customHeight="1" x14ac:dyDescent="0.2">
      <c r="A1645" s="127"/>
      <c r="B1645" s="128"/>
      <c r="C1645" s="128"/>
      <c r="D1645" s="165"/>
      <c r="E1645" s="165"/>
      <c r="F1645" s="165"/>
      <c r="G1645" s="165"/>
      <c r="H1645" s="165"/>
      <c r="I1645" s="165"/>
      <c r="J1645" s="165"/>
      <c r="K1645" s="165"/>
    </row>
    <row r="1646" spans="1:11" ht="12.75" customHeight="1" x14ac:dyDescent="0.2">
      <c r="A1646" s="11" t="s">
        <v>859</v>
      </c>
      <c r="B1646" s="12" t="s">
        <v>904</v>
      </c>
      <c r="C1646" s="13"/>
      <c r="D1646" s="13"/>
      <c r="E1646" s="5"/>
      <c r="F1646" s="5"/>
      <c r="G1646" s="5"/>
      <c r="H1646" s="165"/>
      <c r="I1646" s="165"/>
      <c r="J1646" s="165"/>
      <c r="K1646" s="165"/>
    </row>
    <row r="1647" spans="1:11" ht="12.75" customHeight="1" thickBot="1" x14ac:dyDescent="0.25">
      <c r="A1647" s="15"/>
      <c r="B1647" s="13"/>
      <c r="C1647" s="13"/>
      <c r="D1647" s="13"/>
      <c r="E1647" s="5"/>
      <c r="F1647" s="5"/>
      <c r="G1647" s="5"/>
      <c r="H1647" s="165"/>
      <c r="I1647" s="165"/>
      <c r="J1647" s="165"/>
      <c r="K1647" s="165"/>
    </row>
    <row r="1648" spans="1:11" ht="12.75" customHeight="1" x14ac:dyDescent="0.2">
      <c r="A1648" s="5"/>
      <c r="B1648" s="16" t="s">
        <v>5</v>
      </c>
      <c r="C1648" s="17" t="s">
        <v>6</v>
      </c>
      <c r="D1648" s="18" t="s">
        <v>7</v>
      </c>
      <c r="E1648" s="18" t="s">
        <v>9</v>
      </c>
      <c r="F1648" s="18" t="s">
        <v>10</v>
      </c>
      <c r="G1648" s="19" t="s">
        <v>7</v>
      </c>
      <c r="H1648" s="165"/>
      <c r="I1648" s="165"/>
      <c r="J1648" s="165"/>
      <c r="K1648" s="165"/>
    </row>
    <row r="1649" spans="1:11" ht="12.75" customHeight="1" x14ac:dyDescent="0.2">
      <c r="A1649" s="5"/>
      <c r="B1649" s="20" t="s">
        <v>786</v>
      </c>
      <c r="C1649" s="21"/>
      <c r="D1649" s="25">
        <v>12.9</v>
      </c>
      <c r="E1649" s="26"/>
      <c r="F1649" s="26"/>
      <c r="G1649" s="53">
        <f>D1649</f>
        <v>12.9</v>
      </c>
      <c r="H1649" s="165"/>
      <c r="I1649" s="165"/>
      <c r="J1649" s="165"/>
      <c r="K1649" s="165"/>
    </row>
    <row r="1650" spans="1:11" ht="12.75" customHeight="1" thickBot="1" x14ac:dyDescent="0.25">
      <c r="A1650" s="5"/>
      <c r="B1650" s="166" t="s">
        <v>572</v>
      </c>
      <c r="C1650" s="167"/>
      <c r="D1650" s="167"/>
      <c r="E1650" s="167"/>
      <c r="F1650" s="168"/>
      <c r="G1650" s="24">
        <f>SUM(G1649:G1649)</f>
        <v>12.9</v>
      </c>
      <c r="H1650" s="165"/>
      <c r="I1650" s="165"/>
      <c r="J1650" s="165"/>
      <c r="K1650" s="165"/>
    </row>
    <row r="1651" spans="1:11" ht="12.75" customHeight="1" x14ac:dyDescent="0.2">
      <c r="A1651" s="127"/>
      <c r="B1651" s="128"/>
      <c r="C1651" s="128"/>
      <c r="D1651" s="165"/>
      <c r="E1651" s="165"/>
      <c r="F1651" s="165"/>
      <c r="G1651" s="165"/>
      <c r="H1651" s="165"/>
      <c r="I1651" s="165"/>
      <c r="J1651" s="165"/>
      <c r="K1651" s="165"/>
    </row>
    <row r="1652" spans="1:11" ht="12.75" customHeight="1" x14ac:dyDescent="0.2">
      <c r="A1652" s="11" t="s">
        <v>860</v>
      </c>
      <c r="B1652" s="12" t="s">
        <v>905</v>
      </c>
      <c r="C1652" s="13"/>
      <c r="D1652" s="13"/>
      <c r="E1652" s="5"/>
      <c r="F1652" s="5"/>
      <c r="G1652" s="5"/>
      <c r="H1652" s="165"/>
      <c r="I1652" s="165"/>
      <c r="J1652" s="165"/>
      <c r="K1652" s="165"/>
    </row>
    <row r="1653" spans="1:11" ht="12.75" customHeight="1" thickBot="1" x14ac:dyDescent="0.25">
      <c r="A1653" s="15"/>
      <c r="B1653" s="13"/>
      <c r="C1653" s="13"/>
      <c r="D1653" s="13"/>
      <c r="E1653" s="5"/>
      <c r="F1653" s="5"/>
      <c r="G1653" s="5"/>
      <c r="H1653" s="165"/>
      <c r="I1653" s="165"/>
      <c r="J1653" s="165"/>
      <c r="K1653" s="165"/>
    </row>
    <row r="1654" spans="1:11" ht="12.75" customHeight="1" x14ac:dyDescent="0.2">
      <c r="A1654" s="5"/>
      <c r="B1654" s="16" t="s">
        <v>5</v>
      </c>
      <c r="C1654" s="17" t="s">
        <v>6</v>
      </c>
      <c r="D1654" s="18" t="s">
        <v>77</v>
      </c>
      <c r="E1654" s="18" t="s">
        <v>9</v>
      </c>
      <c r="F1654" s="18" t="s">
        <v>10</v>
      </c>
      <c r="G1654" s="19" t="s">
        <v>6</v>
      </c>
      <c r="H1654" s="165"/>
      <c r="I1654" s="165"/>
      <c r="J1654" s="165"/>
      <c r="K1654" s="165"/>
    </row>
    <row r="1655" spans="1:11" ht="12.75" customHeight="1" x14ac:dyDescent="0.2">
      <c r="A1655" s="5"/>
      <c r="B1655" s="20" t="s">
        <v>786</v>
      </c>
      <c r="C1655" s="21">
        <v>5</v>
      </c>
      <c r="D1655" s="25"/>
      <c r="E1655" s="26"/>
      <c r="F1655" s="26"/>
      <c r="G1655" s="53">
        <f t="shared" ref="G1655" si="161">C1655</f>
        <v>5</v>
      </c>
      <c r="H1655" s="165"/>
      <c r="I1655" s="165"/>
      <c r="J1655" s="165"/>
      <c r="K1655" s="165"/>
    </row>
    <row r="1656" spans="1:11" ht="12.75" customHeight="1" thickBot="1" x14ac:dyDescent="0.25">
      <c r="A1656" s="5"/>
      <c r="B1656" s="166" t="s">
        <v>73</v>
      </c>
      <c r="C1656" s="167"/>
      <c r="D1656" s="167"/>
      <c r="E1656" s="167"/>
      <c r="F1656" s="168"/>
      <c r="G1656" s="24">
        <f>SUM(G1655:G1655)</f>
        <v>5</v>
      </c>
      <c r="H1656" s="165"/>
      <c r="I1656" s="165"/>
      <c r="J1656" s="165"/>
      <c r="K1656" s="165"/>
    </row>
    <row r="1657" spans="1:11" ht="12.75" customHeight="1" x14ac:dyDescent="0.2">
      <c r="A1657" s="127"/>
      <c r="B1657" s="128"/>
      <c r="C1657" s="128"/>
      <c r="D1657" s="165"/>
      <c r="E1657" s="165"/>
      <c r="F1657" s="165"/>
      <c r="G1657" s="165"/>
      <c r="H1657" s="165"/>
      <c r="I1657" s="165"/>
      <c r="J1657" s="165"/>
      <c r="K1657" s="165"/>
    </row>
    <row r="1658" spans="1:11" ht="12.75" customHeight="1" x14ac:dyDescent="0.2">
      <c r="A1658" s="11" t="s">
        <v>861</v>
      </c>
      <c r="B1658" s="12" t="s">
        <v>906</v>
      </c>
      <c r="C1658" s="13"/>
      <c r="D1658" s="13"/>
      <c r="E1658" s="5"/>
      <c r="F1658" s="5"/>
      <c r="G1658" s="5"/>
      <c r="H1658" s="165"/>
      <c r="I1658" s="165"/>
      <c r="J1658" s="165"/>
      <c r="K1658" s="165"/>
    </row>
    <row r="1659" spans="1:11" ht="12.75" customHeight="1" thickBot="1" x14ac:dyDescent="0.25">
      <c r="A1659" s="15"/>
      <c r="B1659" s="13"/>
      <c r="C1659" s="13"/>
      <c r="D1659" s="13"/>
      <c r="E1659" s="5"/>
      <c r="F1659" s="5"/>
      <c r="G1659" s="5"/>
      <c r="H1659" s="165"/>
      <c r="I1659" s="165"/>
      <c r="J1659" s="165"/>
      <c r="K1659" s="165"/>
    </row>
    <row r="1660" spans="1:11" ht="12.75" customHeight="1" x14ac:dyDescent="0.2">
      <c r="A1660" s="5"/>
      <c r="B1660" s="16" t="s">
        <v>5</v>
      </c>
      <c r="C1660" s="17" t="s">
        <v>6</v>
      </c>
      <c r="D1660" s="18" t="s">
        <v>77</v>
      </c>
      <c r="E1660" s="18" t="s">
        <v>9</v>
      </c>
      <c r="F1660" s="18" t="s">
        <v>10</v>
      </c>
      <c r="G1660" s="19" t="s">
        <v>6</v>
      </c>
      <c r="H1660" s="165"/>
      <c r="I1660" s="165"/>
      <c r="J1660" s="165"/>
      <c r="K1660" s="165"/>
    </row>
    <row r="1661" spans="1:11" ht="12.75" customHeight="1" x14ac:dyDescent="0.2">
      <c r="A1661" s="5"/>
      <c r="B1661" s="20" t="s">
        <v>786</v>
      </c>
      <c r="C1661" s="21">
        <v>1</v>
      </c>
      <c r="D1661" s="25"/>
      <c r="E1661" s="26"/>
      <c r="F1661" s="26"/>
      <c r="G1661" s="53">
        <f t="shared" ref="G1661" si="162">C1661</f>
        <v>1</v>
      </c>
      <c r="H1661" s="165"/>
      <c r="I1661" s="165"/>
      <c r="J1661" s="165"/>
      <c r="K1661" s="165"/>
    </row>
    <row r="1662" spans="1:11" ht="12.75" customHeight="1" thickBot="1" x14ac:dyDescent="0.25">
      <c r="A1662" s="5"/>
      <c r="B1662" s="166" t="s">
        <v>73</v>
      </c>
      <c r="C1662" s="167"/>
      <c r="D1662" s="167"/>
      <c r="E1662" s="167"/>
      <c r="F1662" s="168"/>
      <c r="G1662" s="24">
        <f>SUM(G1661:G1661)</f>
        <v>1</v>
      </c>
      <c r="H1662" s="165"/>
      <c r="I1662" s="165"/>
      <c r="J1662" s="165"/>
      <c r="K1662" s="165"/>
    </row>
    <row r="1663" spans="1:11" ht="12.75" customHeight="1" x14ac:dyDescent="0.2">
      <c r="A1663" s="127"/>
      <c r="B1663" s="128"/>
      <c r="C1663" s="128"/>
      <c r="D1663" s="165"/>
      <c r="E1663" s="165"/>
      <c r="F1663" s="165"/>
      <c r="G1663" s="165"/>
      <c r="H1663" s="165"/>
      <c r="I1663" s="165"/>
      <c r="J1663" s="165"/>
      <c r="K1663" s="165"/>
    </row>
    <row r="1664" spans="1:11" ht="12.75" customHeight="1" x14ac:dyDescent="0.2">
      <c r="A1664" s="11" t="s">
        <v>862</v>
      </c>
      <c r="B1664" s="12" t="s">
        <v>907</v>
      </c>
      <c r="C1664" s="13"/>
      <c r="D1664" s="13"/>
      <c r="E1664" s="5"/>
      <c r="F1664" s="5"/>
      <c r="G1664" s="5"/>
      <c r="H1664" s="165"/>
      <c r="I1664" s="165"/>
      <c r="J1664" s="165"/>
      <c r="K1664" s="165"/>
    </row>
    <row r="1665" spans="1:11" ht="12.75" customHeight="1" thickBot="1" x14ac:dyDescent="0.25">
      <c r="A1665" s="15"/>
      <c r="B1665" s="13"/>
      <c r="C1665" s="13"/>
      <c r="D1665" s="13"/>
      <c r="E1665" s="5"/>
      <c r="F1665" s="5"/>
      <c r="G1665" s="5"/>
      <c r="H1665" s="165"/>
      <c r="I1665" s="165"/>
      <c r="J1665" s="165"/>
      <c r="K1665" s="165"/>
    </row>
    <row r="1666" spans="1:11" ht="12.75" customHeight="1" x14ac:dyDescent="0.2">
      <c r="A1666" s="5"/>
      <c r="B1666" s="16" t="s">
        <v>5</v>
      </c>
      <c r="C1666" s="17" t="s">
        <v>6</v>
      </c>
      <c r="D1666" s="18" t="s">
        <v>77</v>
      </c>
      <c r="E1666" s="18" t="s">
        <v>9</v>
      </c>
      <c r="F1666" s="18" t="s">
        <v>10</v>
      </c>
      <c r="G1666" s="19" t="s">
        <v>6</v>
      </c>
      <c r="H1666" s="165"/>
      <c r="I1666" s="165"/>
      <c r="J1666" s="165"/>
      <c r="K1666" s="165"/>
    </row>
    <row r="1667" spans="1:11" ht="12.75" customHeight="1" x14ac:dyDescent="0.2">
      <c r="A1667" s="5"/>
      <c r="B1667" s="20" t="s">
        <v>786</v>
      </c>
      <c r="C1667" s="21">
        <v>1</v>
      </c>
      <c r="D1667" s="25"/>
      <c r="E1667" s="26"/>
      <c r="F1667" s="26"/>
      <c r="G1667" s="53">
        <f t="shared" ref="G1667" si="163">C1667</f>
        <v>1</v>
      </c>
      <c r="H1667" s="165"/>
      <c r="I1667" s="165"/>
      <c r="J1667" s="165"/>
      <c r="K1667" s="165"/>
    </row>
    <row r="1668" spans="1:11" ht="12.75" customHeight="1" thickBot="1" x14ac:dyDescent="0.25">
      <c r="A1668" s="5"/>
      <c r="B1668" s="166" t="s">
        <v>73</v>
      </c>
      <c r="C1668" s="167"/>
      <c r="D1668" s="167"/>
      <c r="E1668" s="167"/>
      <c r="F1668" s="168"/>
      <c r="G1668" s="24">
        <f>SUM(G1667:G1667)</f>
        <v>1</v>
      </c>
      <c r="H1668" s="165"/>
      <c r="I1668" s="165"/>
      <c r="J1668" s="165"/>
      <c r="K1668" s="165"/>
    </row>
    <row r="1669" spans="1:11" ht="12.75" customHeight="1" x14ac:dyDescent="0.2">
      <c r="A1669" s="127"/>
      <c r="B1669" s="128"/>
      <c r="C1669" s="128"/>
      <c r="D1669" s="165"/>
      <c r="E1669" s="165"/>
      <c r="F1669" s="165"/>
      <c r="G1669" s="165"/>
      <c r="H1669" s="165"/>
      <c r="I1669" s="165"/>
      <c r="J1669" s="165"/>
      <c r="K1669" s="165"/>
    </row>
    <row r="1670" spans="1:11" ht="12.75" customHeight="1" x14ac:dyDescent="0.2">
      <c r="A1670" s="11" t="s">
        <v>863</v>
      </c>
      <c r="B1670" s="12" t="s">
        <v>908</v>
      </c>
      <c r="C1670" s="13"/>
      <c r="D1670" s="13"/>
      <c r="E1670" s="5"/>
      <c r="F1670" s="5"/>
      <c r="G1670" s="5"/>
      <c r="H1670" s="165"/>
      <c r="I1670" s="165"/>
      <c r="J1670" s="165"/>
      <c r="K1670" s="165"/>
    </row>
    <row r="1671" spans="1:11" ht="12.75" customHeight="1" thickBot="1" x14ac:dyDescent="0.25">
      <c r="A1671" s="15"/>
      <c r="B1671" s="13"/>
      <c r="C1671" s="13"/>
      <c r="D1671" s="13"/>
      <c r="E1671" s="5"/>
      <c r="F1671" s="5"/>
      <c r="G1671" s="5"/>
      <c r="H1671" s="165"/>
      <c r="I1671" s="165"/>
      <c r="J1671" s="165"/>
      <c r="K1671" s="165"/>
    </row>
    <row r="1672" spans="1:11" ht="12.75" customHeight="1" x14ac:dyDescent="0.2">
      <c r="A1672" s="5"/>
      <c r="B1672" s="16" t="s">
        <v>5</v>
      </c>
      <c r="C1672" s="17" t="s">
        <v>6</v>
      </c>
      <c r="D1672" s="18" t="s">
        <v>7</v>
      </c>
      <c r="E1672" s="18" t="s">
        <v>9</v>
      </c>
      <c r="F1672" s="18" t="s">
        <v>10</v>
      </c>
      <c r="G1672" s="19" t="s">
        <v>7</v>
      </c>
      <c r="H1672" s="165"/>
      <c r="I1672" s="165"/>
      <c r="J1672" s="165"/>
      <c r="K1672" s="165"/>
    </row>
    <row r="1673" spans="1:11" ht="12.75" customHeight="1" x14ac:dyDescent="0.2">
      <c r="A1673" s="5"/>
      <c r="B1673" s="20" t="s">
        <v>786</v>
      </c>
      <c r="C1673" s="21"/>
      <c r="D1673" s="25">
        <v>16.100000000000001</v>
      </c>
      <c r="E1673" s="26"/>
      <c r="F1673" s="26"/>
      <c r="G1673" s="53">
        <f>D1673</f>
        <v>16.100000000000001</v>
      </c>
      <c r="H1673" s="165"/>
      <c r="I1673" s="165"/>
      <c r="J1673" s="165"/>
      <c r="K1673" s="165"/>
    </row>
    <row r="1674" spans="1:11" ht="12.75" customHeight="1" thickBot="1" x14ac:dyDescent="0.25">
      <c r="A1674" s="5"/>
      <c r="B1674" s="166" t="s">
        <v>572</v>
      </c>
      <c r="C1674" s="167"/>
      <c r="D1674" s="167"/>
      <c r="E1674" s="167"/>
      <c r="F1674" s="168"/>
      <c r="G1674" s="24">
        <f>SUM(G1673:G1673)</f>
        <v>16.100000000000001</v>
      </c>
      <c r="H1674" s="165"/>
      <c r="I1674" s="165"/>
      <c r="J1674" s="165"/>
      <c r="K1674" s="165"/>
    </row>
    <row r="1675" spans="1:11" ht="12.75" customHeight="1" x14ac:dyDescent="0.2">
      <c r="A1675" s="127"/>
      <c r="B1675" s="128"/>
      <c r="C1675" s="128"/>
      <c r="D1675" s="165"/>
      <c r="E1675" s="165"/>
      <c r="F1675" s="165"/>
      <c r="G1675" s="165"/>
      <c r="H1675" s="165"/>
      <c r="I1675" s="165"/>
      <c r="J1675" s="165"/>
      <c r="K1675" s="165"/>
    </row>
    <row r="1676" spans="1:11" ht="12.75" customHeight="1" x14ac:dyDescent="0.2">
      <c r="A1676" s="11" t="s">
        <v>864</v>
      </c>
      <c r="B1676" s="12" t="s">
        <v>909</v>
      </c>
      <c r="C1676" s="13"/>
      <c r="D1676" s="13"/>
      <c r="E1676" s="5"/>
      <c r="F1676" s="5"/>
      <c r="G1676" s="5"/>
      <c r="H1676" s="165"/>
      <c r="I1676" s="165"/>
      <c r="J1676" s="165"/>
      <c r="K1676" s="165"/>
    </row>
    <row r="1677" spans="1:11" ht="12.75" customHeight="1" thickBot="1" x14ac:dyDescent="0.25">
      <c r="A1677" s="15"/>
      <c r="B1677" s="13"/>
      <c r="C1677" s="13"/>
      <c r="D1677" s="13"/>
      <c r="E1677" s="5"/>
      <c r="F1677" s="5"/>
      <c r="G1677" s="5"/>
      <c r="H1677" s="165"/>
      <c r="I1677" s="165"/>
      <c r="J1677" s="165"/>
      <c r="K1677" s="165"/>
    </row>
    <row r="1678" spans="1:11" ht="12.75" customHeight="1" x14ac:dyDescent="0.2">
      <c r="A1678" s="5"/>
      <c r="B1678" s="16" t="s">
        <v>5</v>
      </c>
      <c r="C1678" s="17" t="s">
        <v>6</v>
      </c>
      <c r="D1678" s="18" t="s">
        <v>7</v>
      </c>
      <c r="E1678" s="18" t="s">
        <v>9</v>
      </c>
      <c r="F1678" s="18" t="s">
        <v>10</v>
      </c>
      <c r="G1678" s="19" t="s">
        <v>7</v>
      </c>
      <c r="H1678" s="165"/>
      <c r="I1678" s="165"/>
      <c r="J1678" s="165"/>
      <c r="K1678" s="165"/>
    </row>
    <row r="1679" spans="1:11" ht="12.75" customHeight="1" x14ac:dyDescent="0.2">
      <c r="A1679" s="5"/>
      <c r="B1679" s="20" t="s">
        <v>786</v>
      </c>
      <c r="C1679" s="21"/>
      <c r="D1679" s="25">
        <v>14</v>
      </c>
      <c r="E1679" s="26"/>
      <c r="F1679" s="26"/>
      <c r="G1679" s="53">
        <f>D1679</f>
        <v>14</v>
      </c>
      <c r="H1679" s="165"/>
      <c r="I1679" s="165"/>
      <c r="J1679" s="165"/>
      <c r="K1679" s="165"/>
    </row>
    <row r="1680" spans="1:11" ht="12.75" customHeight="1" thickBot="1" x14ac:dyDescent="0.25">
      <c r="A1680" s="5"/>
      <c r="B1680" s="166" t="s">
        <v>572</v>
      </c>
      <c r="C1680" s="167"/>
      <c r="D1680" s="167"/>
      <c r="E1680" s="167"/>
      <c r="F1680" s="168"/>
      <c r="G1680" s="24">
        <f>SUM(G1679:G1679)</f>
        <v>14</v>
      </c>
      <c r="H1680" s="165"/>
      <c r="I1680" s="165"/>
      <c r="J1680" s="165"/>
      <c r="K1680" s="165"/>
    </row>
    <row r="1681" spans="1:11" ht="12.75" customHeight="1" x14ac:dyDescent="0.2">
      <c r="A1681" s="127"/>
      <c r="B1681" s="128"/>
      <c r="C1681" s="128"/>
      <c r="D1681" s="165"/>
      <c r="E1681" s="165"/>
      <c r="F1681" s="165"/>
      <c r="G1681" s="165"/>
      <c r="H1681" s="165"/>
      <c r="I1681" s="165"/>
      <c r="J1681" s="165"/>
      <c r="K1681" s="165"/>
    </row>
    <row r="1682" spans="1:11" ht="12.75" customHeight="1" x14ac:dyDescent="0.2">
      <c r="A1682" s="11" t="s">
        <v>865</v>
      </c>
      <c r="B1682" s="12" t="s">
        <v>910</v>
      </c>
      <c r="C1682" s="13"/>
      <c r="D1682" s="13"/>
      <c r="E1682" s="5"/>
      <c r="F1682" s="5"/>
      <c r="G1682" s="5"/>
      <c r="H1682" s="165"/>
      <c r="I1682" s="165"/>
      <c r="J1682" s="165"/>
      <c r="K1682" s="165"/>
    </row>
    <row r="1683" spans="1:11" ht="12.75" customHeight="1" thickBot="1" x14ac:dyDescent="0.25">
      <c r="A1683" s="15"/>
      <c r="B1683" s="13"/>
      <c r="C1683" s="13"/>
      <c r="D1683" s="13"/>
      <c r="E1683" s="5"/>
      <c r="F1683" s="5"/>
      <c r="G1683" s="5"/>
      <c r="H1683" s="165"/>
      <c r="I1683" s="165"/>
      <c r="J1683" s="165"/>
      <c r="K1683" s="165"/>
    </row>
    <row r="1684" spans="1:11" ht="12.75" customHeight="1" x14ac:dyDescent="0.2">
      <c r="A1684" s="5"/>
      <c r="B1684" s="16" t="s">
        <v>5</v>
      </c>
      <c r="C1684" s="17" t="s">
        <v>6</v>
      </c>
      <c r="D1684" s="18" t="s">
        <v>7</v>
      </c>
      <c r="E1684" s="18" t="s">
        <v>9</v>
      </c>
      <c r="F1684" s="18" t="s">
        <v>10</v>
      </c>
      <c r="G1684" s="19" t="s">
        <v>7</v>
      </c>
      <c r="H1684" s="165"/>
      <c r="I1684" s="165"/>
      <c r="J1684" s="165"/>
      <c r="K1684" s="165"/>
    </row>
    <row r="1685" spans="1:11" ht="12.75" customHeight="1" x14ac:dyDescent="0.2">
      <c r="A1685" s="5"/>
      <c r="B1685" s="20" t="s">
        <v>786</v>
      </c>
      <c r="C1685" s="21"/>
      <c r="D1685" s="25">
        <v>17.100000000000001</v>
      </c>
      <c r="E1685" s="26"/>
      <c r="F1685" s="26"/>
      <c r="G1685" s="53">
        <f>D1685</f>
        <v>17.100000000000001</v>
      </c>
      <c r="H1685" s="165"/>
      <c r="I1685" s="165"/>
      <c r="J1685" s="165"/>
      <c r="K1685" s="165"/>
    </row>
    <row r="1686" spans="1:11" ht="12.75" customHeight="1" thickBot="1" x14ac:dyDescent="0.25">
      <c r="A1686" s="5"/>
      <c r="B1686" s="166" t="s">
        <v>572</v>
      </c>
      <c r="C1686" s="167"/>
      <c r="D1686" s="167"/>
      <c r="E1686" s="167"/>
      <c r="F1686" s="168"/>
      <c r="G1686" s="24">
        <f>SUM(G1685:G1685)</f>
        <v>17.100000000000001</v>
      </c>
      <c r="H1686" s="165"/>
      <c r="I1686" s="165"/>
      <c r="J1686" s="165"/>
      <c r="K1686" s="165"/>
    </row>
    <row r="1687" spans="1:11" ht="12.75" customHeight="1" x14ac:dyDescent="0.2">
      <c r="A1687" s="127"/>
      <c r="B1687" s="128"/>
      <c r="C1687" s="128"/>
      <c r="D1687" s="165"/>
      <c r="E1687" s="165"/>
      <c r="F1687" s="165"/>
      <c r="G1687" s="165"/>
      <c r="H1687" s="165"/>
      <c r="I1687" s="165"/>
      <c r="J1687" s="165"/>
      <c r="K1687" s="165"/>
    </row>
    <row r="1688" spans="1:11" ht="12.75" customHeight="1" x14ac:dyDescent="0.2">
      <c r="A1688" s="11" t="s">
        <v>866</v>
      </c>
      <c r="B1688" s="12" t="s">
        <v>911</v>
      </c>
      <c r="C1688" s="13"/>
      <c r="D1688" s="13"/>
      <c r="E1688" s="5"/>
      <c r="F1688" s="5"/>
      <c r="G1688" s="5"/>
      <c r="H1688" s="165"/>
      <c r="I1688" s="165"/>
      <c r="J1688" s="165"/>
      <c r="K1688" s="165"/>
    </row>
    <row r="1689" spans="1:11" ht="12.75" customHeight="1" thickBot="1" x14ac:dyDescent="0.25">
      <c r="A1689" s="15"/>
      <c r="B1689" s="13"/>
      <c r="C1689" s="13"/>
      <c r="D1689" s="13"/>
      <c r="E1689" s="5"/>
      <c r="F1689" s="5"/>
      <c r="G1689" s="5"/>
      <c r="H1689" s="165"/>
      <c r="I1689" s="165"/>
      <c r="J1689" s="165"/>
      <c r="K1689" s="165"/>
    </row>
    <row r="1690" spans="1:11" ht="12.75" customHeight="1" x14ac:dyDescent="0.2">
      <c r="A1690" s="5"/>
      <c r="B1690" s="16" t="s">
        <v>5</v>
      </c>
      <c r="C1690" s="17" t="s">
        <v>6</v>
      </c>
      <c r="D1690" s="18" t="s">
        <v>7</v>
      </c>
      <c r="E1690" s="18" t="s">
        <v>9</v>
      </c>
      <c r="F1690" s="18" t="s">
        <v>10</v>
      </c>
      <c r="G1690" s="19" t="s">
        <v>7</v>
      </c>
      <c r="H1690" s="165"/>
      <c r="I1690" s="165"/>
      <c r="J1690" s="165"/>
      <c r="K1690" s="165"/>
    </row>
    <row r="1691" spans="1:11" ht="12.75" customHeight="1" x14ac:dyDescent="0.2">
      <c r="A1691" s="5"/>
      <c r="B1691" s="20" t="s">
        <v>786</v>
      </c>
      <c r="C1691" s="21"/>
      <c r="D1691" s="25">
        <v>16.100000000000001</v>
      </c>
      <c r="E1691" s="26"/>
      <c r="F1691" s="26"/>
      <c r="G1691" s="53">
        <f>D1691</f>
        <v>16.100000000000001</v>
      </c>
      <c r="H1691" s="165"/>
      <c r="I1691" s="165"/>
      <c r="J1691" s="165"/>
      <c r="K1691" s="165"/>
    </row>
    <row r="1692" spans="1:11" ht="12.75" customHeight="1" thickBot="1" x14ac:dyDescent="0.25">
      <c r="A1692" s="5"/>
      <c r="B1692" s="166" t="s">
        <v>572</v>
      </c>
      <c r="C1692" s="167"/>
      <c r="D1692" s="167"/>
      <c r="E1692" s="167"/>
      <c r="F1692" s="168"/>
      <c r="G1692" s="24">
        <f>SUM(G1691:G1691)</f>
        <v>16.100000000000001</v>
      </c>
      <c r="H1692" s="165"/>
      <c r="I1692" s="165"/>
      <c r="J1692" s="165"/>
      <c r="K1692" s="165"/>
    </row>
    <row r="1693" spans="1:11" ht="12.75" customHeight="1" x14ac:dyDescent="0.2">
      <c r="A1693" s="127"/>
      <c r="B1693" s="128"/>
      <c r="C1693" s="128"/>
      <c r="D1693" s="165"/>
      <c r="E1693" s="165"/>
      <c r="F1693" s="165"/>
      <c r="G1693" s="165"/>
      <c r="H1693" s="165"/>
      <c r="I1693" s="165"/>
      <c r="J1693" s="165"/>
      <c r="K1693" s="165"/>
    </row>
    <row r="1694" spans="1:11" ht="12.75" customHeight="1" x14ac:dyDescent="0.2">
      <c r="A1694" s="11" t="s">
        <v>867</v>
      </c>
      <c r="B1694" s="12" t="s">
        <v>912</v>
      </c>
      <c r="C1694" s="13"/>
      <c r="D1694" s="13"/>
      <c r="E1694" s="5"/>
      <c r="F1694" s="5"/>
      <c r="G1694" s="5"/>
      <c r="H1694" s="165"/>
      <c r="I1694" s="165"/>
      <c r="J1694" s="165"/>
      <c r="K1694" s="165"/>
    </row>
    <row r="1695" spans="1:11" ht="12.75" customHeight="1" thickBot="1" x14ac:dyDescent="0.25">
      <c r="A1695" s="15"/>
      <c r="B1695" s="13"/>
      <c r="C1695" s="13"/>
      <c r="D1695" s="13"/>
      <c r="E1695" s="5"/>
      <c r="F1695" s="5"/>
      <c r="G1695" s="5"/>
      <c r="H1695" s="165"/>
      <c r="I1695" s="165"/>
      <c r="J1695" s="165"/>
      <c r="K1695" s="165"/>
    </row>
    <row r="1696" spans="1:11" ht="12.75" customHeight="1" x14ac:dyDescent="0.2">
      <c r="A1696" s="5"/>
      <c r="B1696" s="16" t="s">
        <v>5</v>
      </c>
      <c r="C1696" s="17" t="s">
        <v>6</v>
      </c>
      <c r="D1696" s="18" t="s">
        <v>7</v>
      </c>
      <c r="E1696" s="18" t="s">
        <v>9</v>
      </c>
      <c r="F1696" s="18" t="s">
        <v>10</v>
      </c>
      <c r="G1696" s="19" t="s">
        <v>7</v>
      </c>
      <c r="H1696" s="165"/>
      <c r="I1696" s="165"/>
      <c r="J1696" s="165"/>
      <c r="K1696" s="165"/>
    </row>
    <row r="1697" spans="1:11" ht="12.75" customHeight="1" x14ac:dyDescent="0.2">
      <c r="A1697" s="5"/>
      <c r="B1697" s="20" t="s">
        <v>786</v>
      </c>
      <c r="C1697" s="21"/>
      <c r="D1697" s="25">
        <v>14</v>
      </c>
      <c r="E1697" s="26"/>
      <c r="F1697" s="26"/>
      <c r="G1697" s="53">
        <f>D1697</f>
        <v>14</v>
      </c>
      <c r="H1697" s="165"/>
      <c r="I1697" s="165"/>
      <c r="J1697" s="165"/>
      <c r="K1697" s="165"/>
    </row>
    <row r="1698" spans="1:11" ht="12.75" customHeight="1" thickBot="1" x14ac:dyDescent="0.25">
      <c r="A1698" s="5"/>
      <c r="B1698" s="166" t="s">
        <v>572</v>
      </c>
      <c r="C1698" s="167"/>
      <c r="D1698" s="167"/>
      <c r="E1698" s="167"/>
      <c r="F1698" s="168"/>
      <c r="G1698" s="24">
        <f>SUM(G1697:G1697)</f>
        <v>14</v>
      </c>
      <c r="H1698" s="165"/>
      <c r="I1698" s="165"/>
      <c r="J1698" s="165"/>
      <c r="K1698" s="165"/>
    </row>
    <row r="1699" spans="1:11" ht="12.75" customHeight="1" x14ac:dyDescent="0.2">
      <c r="A1699" s="127"/>
      <c r="B1699" s="128"/>
      <c r="C1699" s="128"/>
      <c r="D1699" s="165"/>
      <c r="E1699" s="165"/>
      <c r="F1699" s="165"/>
      <c r="G1699" s="165"/>
      <c r="H1699" s="165"/>
      <c r="I1699" s="165"/>
      <c r="J1699" s="165"/>
      <c r="K1699" s="165"/>
    </row>
    <row r="1700" spans="1:11" ht="12.75" customHeight="1" x14ac:dyDescent="0.2">
      <c r="A1700" s="11" t="s">
        <v>868</v>
      </c>
      <c r="B1700" s="12" t="s">
        <v>913</v>
      </c>
      <c r="C1700" s="13"/>
      <c r="D1700" s="13"/>
      <c r="E1700" s="5"/>
      <c r="F1700" s="5"/>
      <c r="G1700" s="5"/>
      <c r="H1700" s="165"/>
      <c r="I1700" s="165"/>
      <c r="J1700" s="165"/>
      <c r="K1700" s="165"/>
    </row>
    <row r="1701" spans="1:11" ht="12.75" customHeight="1" thickBot="1" x14ac:dyDescent="0.25">
      <c r="A1701" s="15"/>
      <c r="B1701" s="13"/>
      <c r="C1701" s="13"/>
      <c r="D1701" s="13"/>
      <c r="E1701" s="5"/>
      <c r="F1701" s="5"/>
      <c r="G1701" s="5"/>
      <c r="H1701" s="165"/>
      <c r="I1701" s="165"/>
      <c r="J1701" s="165"/>
      <c r="K1701" s="165"/>
    </row>
    <row r="1702" spans="1:11" ht="12.75" customHeight="1" x14ac:dyDescent="0.2">
      <c r="A1702" s="5"/>
      <c r="B1702" s="16" t="s">
        <v>5</v>
      </c>
      <c r="C1702" s="17" t="s">
        <v>6</v>
      </c>
      <c r="D1702" s="18" t="s">
        <v>7</v>
      </c>
      <c r="E1702" s="18" t="s">
        <v>9</v>
      </c>
      <c r="F1702" s="18" t="s">
        <v>10</v>
      </c>
      <c r="G1702" s="19" t="s">
        <v>7</v>
      </c>
      <c r="H1702" s="165"/>
      <c r="I1702" s="165"/>
      <c r="J1702" s="165"/>
      <c r="K1702" s="165"/>
    </row>
    <row r="1703" spans="1:11" ht="12.75" customHeight="1" x14ac:dyDescent="0.2">
      <c r="A1703" s="5"/>
      <c r="B1703" s="20" t="s">
        <v>786</v>
      </c>
      <c r="C1703" s="21"/>
      <c r="D1703" s="25">
        <v>17.100000000000001</v>
      </c>
      <c r="E1703" s="26"/>
      <c r="F1703" s="26"/>
      <c r="G1703" s="53">
        <f>D1703</f>
        <v>17.100000000000001</v>
      </c>
      <c r="H1703" s="165"/>
      <c r="I1703" s="165"/>
      <c r="J1703" s="165"/>
      <c r="K1703" s="165"/>
    </row>
    <row r="1704" spans="1:11" ht="12.75" customHeight="1" thickBot="1" x14ac:dyDescent="0.25">
      <c r="A1704" s="5"/>
      <c r="B1704" s="166" t="s">
        <v>572</v>
      </c>
      <c r="C1704" s="167"/>
      <c r="D1704" s="167"/>
      <c r="E1704" s="167"/>
      <c r="F1704" s="168"/>
      <c r="G1704" s="24">
        <f>SUM(G1703:G1703)</f>
        <v>17.100000000000001</v>
      </c>
      <c r="H1704" s="165"/>
      <c r="I1704" s="165"/>
      <c r="J1704" s="165"/>
      <c r="K1704" s="165"/>
    </row>
    <row r="1705" spans="1:11" ht="12.75" customHeight="1" x14ac:dyDescent="0.2">
      <c r="A1705" s="127"/>
      <c r="B1705" s="128"/>
      <c r="C1705" s="128"/>
      <c r="D1705" s="165"/>
      <c r="E1705" s="165"/>
      <c r="F1705" s="165"/>
      <c r="G1705" s="165"/>
      <c r="H1705" s="165"/>
      <c r="I1705" s="165"/>
      <c r="J1705" s="165"/>
      <c r="K1705" s="165"/>
    </row>
    <row r="1706" spans="1:11" ht="12.75" customHeight="1" x14ac:dyDescent="0.2">
      <c r="A1706" s="7" t="s">
        <v>566</v>
      </c>
      <c r="B1706" s="8" t="s">
        <v>567</v>
      </c>
    </row>
    <row r="1707" spans="1:11" ht="12.75" customHeight="1" x14ac:dyDescent="0.2">
      <c r="A1707" s="127"/>
      <c r="B1707" s="128"/>
    </row>
    <row r="1708" spans="1:11" ht="12.75" customHeight="1" x14ac:dyDescent="0.2">
      <c r="A1708" s="11" t="s">
        <v>568</v>
      </c>
      <c r="B1708" s="12" t="s">
        <v>569</v>
      </c>
      <c r="C1708" s="13"/>
      <c r="D1708" s="13"/>
      <c r="E1708" s="5"/>
      <c r="F1708" s="5"/>
      <c r="G1708" s="5"/>
    </row>
    <row r="1709" spans="1:11" ht="12.75" customHeight="1" thickBot="1" x14ac:dyDescent="0.25">
      <c r="A1709" s="15"/>
      <c r="B1709" s="13"/>
      <c r="C1709" s="13"/>
      <c r="D1709" s="13"/>
      <c r="E1709" s="5"/>
      <c r="F1709" s="5"/>
      <c r="G1709" s="5"/>
    </row>
    <row r="1710" spans="1:11" ht="12.75" customHeight="1" x14ac:dyDescent="0.2">
      <c r="A1710" s="5"/>
      <c r="B1710" s="16" t="s">
        <v>5</v>
      </c>
      <c r="C1710" s="17" t="s">
        <v>6</v>
      </c>
      <c r="D1710" s="18" t="s">
        <v>7</v>
      </c>
      <c r="E1710" s="18" t="s">
        <v>9</v>
      </c>
      <c r="F1710" s="18" t="s">
        <v>10</v>
      </c>
      <c r="G1710" s="19" t="s">
        <v>570</v>
      </c>
    </row>
    <row r="1711" spans="1:11" ht="12.75" customHeight="1" x14ac:dyDescent="0.2">
      <c r="A1711" s="5"/>
      <c r="B1711" s="126" t="s">
        <v>571</v>
      </c>
      <c r="C1711" s="21"/>
      <c r="D1711" s="25">
        <v>0.6</v>
      </c>
      <c r="E1711" s="26"/>
      <c r="F1711" s="26"/>
      <c r="G1711" s="53">
        <f t="shared" ref="G1711:G1712" si="164">D1711</f>
        <v>0.6</v>
      </c>
    </row>
    <row r="1712" spans="1:11" ht="12.75" customHeight="1" x14ac:dyDescent="0.2">
      <c r="A1712" s="5"/>
      <c r="B1712" s="126" t="s">
        <v>571</v>
      </c>
      <c r="C1712" s="21"/>
      <c r="D1712" s="25">
        <v>5.15</v>
      </c>
      <c r="E1712" s="26"/>
      <c r="F1712" s="26"/>
      <c r="G1712" s="53">
        <f t="shared" si="164"/>
        <v>5.15</v>
      </c>
    </row>
    <row r="1713" spans="1:7" ht="12.75" customHeight="1" thickBot="1" x14ac:dyDescent="0.25">
      <c r="A1713" s="5"/>
      <c r="B1713" s="166" t="s">
        <v>572</v>
      </c>
      <c r="C1713" s="167"/>
      <c r="D1713" s="167"/>
      <c r="E1713" s="167"/>
      <c r="F1713" s="168"/>
      <c r="G1713" s="24">
        <f>SUM(G1711:G1712)</f>
        <v>5.75</v>
      </c>
    </row>
    <row r="1714" spans="1:7" ht="12.75" customHeight="1" x14ac:dyDescent="0.2"/>
    <row r="1715" spans="1:7" ht="12.75" customHeight="1" x14ac:dyDescent="0.2">
      <c r="A1715" s="11" t="s">
        <v>573</v>
      </c>
      <c r="B1715" s="12" t="s">
        <v>574</v>
      </c>
      <c r="C1715" s="13"/>
      <c r="D1715" s="13"/>
      <c r="E1715" s="5"/>
      <c r="F1715" s="5"/>
      <c r="G1715" s="5"/>
    </row>
    <row r="1716" spans="1:7" ht="12.75" customHeight="1" thickBot="1" x14ac:dyDescent="0.25">
      <c r="A1716" s="15"/>
      <c r="B1716" s="13"/>
      <c r="C1716" s="13"/>
      <c r="D1716" s="13"/>
      <c r="E1716" s="5"/>
      <c r="F1716" s="5"/>
      <c r="G1716" s="5"/>
    </row>
    <row r="1717" spans="1:7" ht="12.75" customHeight="1" x14ac:dyDescent="0.2">
      <c r="A1717" s="5"/>
      <c r="B1717" s="16" t="s">
        <v>5</v>
      </c>
      <c r="C1717" s="17" t="s">
        <v>6</v>
      </c>
      <c r="D1717" s="18" t="s">
        <v>7</v>
      </c>
      <c r="E1717" s="18" t="s">
        <v>9</v>
      </c>
      <c r="F1717" s="18" t="s">
        <v>10</v>
      </c>
      <c r="G1717" s="19" t="s">
        <v>570</v>
      </c>
    </row>
    <row r="1718" spans="1:7" ht="12.75" customHeight="1" x14ac:dyDescent="0.2">
      <c r="A1718" s="5"/>
      <c r="B1718" s="126" t="s">
        <v>575</v>
      </c>
      <c r="C1718" s="21">
        <v>5</v>
      </c>
      <c r="D1718" s="25">
        <v>5.15</v>
      </c>
      <c r="E1718" s="26"/>
      <c r="F1718" s="26"/>
      <c r="G1718" s="53">
        <f>C1718*D1718</f>
        <v>25.75</v>
      </c>
    </row>
    <row r="1719" spans="1:7" ht="12.75" customHeight="1" thickBot="1" x14ac:dyDescent="0.25">
      <c r="A1719" s="5"/>
      <c r="B1719" s="166" t="s">
        <v>572</v>
      </c>
      <c r="C1719" s="167"/>
      <c r="D1719" s="167"/>
      <c r="E1719" s="167"/>
      <c r="F1719" s="168"/>
      <c r="G1719" s="24">
        <f>SUM(G1718)</f>
        <v>25.75</v>
      </c>
    </row>
    <row r="1720" spans="1:7" ht="12.75" customHeight="1" x14ac:dyDescent="0.2"/>
    <row r="1721" spans="1:7" ht="12.75" customHeight="1" x14ac:dyDescent="0.2">
      <c r="A1721" s="11" t="s">
        <v>576</v>
      </c>
      <c r="B1721" s="12" t="s">
        <v>577</v>
      </c>
      <c r="C1721" s="13"/>
      <c r="D1721" s="13"/>
      <c r="E1721" s="5"/>
      <c r="F1721" s="5"/>
      <c r="G1721" s="5"/>
    </row>
    <row r="1722" spans="1:7" ht="12.75" customHeight="1" thickBot="1" x14ac:dyDescent="0.25">
      <c r="A1722" s="15"/>
      <c r="B1722" s="13"/>
      <c r="C1722" s="13"/>
      <c r="D1722" s="13"/>
      <c r="E1722" s="5"/>
      <c r="F1722" s="5"/>
      <c r="G1722" s="5"/>
    </row>
    <row r="1723" spans="1:7" ht="12.75" customHeight="1" x14ac:dyDescent="0.2">
      <c r="A1723" s="5"/>
      <c r="B1723" s="16" t="s">
        <v>5</v>
      </c>
      <c r="C1723" s="17" t="s">
        <v>6</v>
      </c>
      <c r="D1723" s="18" t="s">
        <v>7</v>
      </c>
      <c r="E1723" s="18" t="s">
        <v>9</v>
      </c>
      <c r="F1723" s="18" t="s">
        <v>10</v>
      </c>
      <c r="G1723" s="17" t="s">
        <v>6</v>
      </c>
    </row>
    <row r="1724" spans="1:7" ht="12.75" customHeight="1" x14ac:dyDescent="0.2">
      <c r="A1724" s="5"/>
      <c r="B1724" s="126" t="s">
        <v>571</v>
      </c>
      <c r="C1724" s="21">
        <v>2</v>
      </c>
      <c r="D1724" s="25"/>
      <c r="E1724" s="26"/>
      <c r="F1724" s="26"/>
      <c r="G1724" s="53">
        <f>C1724</f>
        <v>2</v>
      </c>
    </row>
    <row r="1725" spans="1:7" ht="12.75" customHeight="1" thickBot="1" x14ac:dyDescent="0.25">
      <c r="A1725" s="5"/>
      <c r="B1725" s="166" t="s">
        <v>396</v>
      </c>
      <c r="C1725" s="167"/>
      <c r="D1725" s="167"/>
      <c r="E1725" s="167"/>
      <c r="F1725" s="168"/>
      <c r="G1725" s="24">
        <f>SUM(G1724)</f>
        <v>2</v>
      </c>
    </row>
    <row r="1726" spans="1:7" ht="12.75" customHeight="1" x14ac:dyDescent="0.2"/>
    <row r="1727" spans="1:7" ht="12.75" customHeight="1" x14ac:dyDescent="0.2">
      <c r="A1727" s="11" t="s">
        <v>646</v>
      </c>
      <c r="B1727" s="12" t="s">
        <v>579</v>
      </c>
      <c r="C1727" s="13"/>
      <c r="D1727" s="13"/>
      <c r="E1727" s="5"/>
      <c r="F1727" s="5"/>
      <c r="G1727" s="5"/>
    </row>
    <row r="1728" spans="1:7" ht="12.75" customHeight="1" thickBot="1" x14ac:dyDescent="0.25">
      <c r="A1728" s="15"/>
      <c r="B1728" s="13"/>
      <c r="C1728" s="13"/>
      <c r="D1728" s="13"/>
      <c r="E1728" s="5"/>
      <c r="F1728" s="5"/>
      <c r="G1728" s="5"/>
    </row>
    <row r="1729" spans="1:7" ht="12.75" customHeight="1" x14ac:dyDescent="0.2">
      <c r="A1729" s="5"/>
      <c r="B1729" s="16" t="s">
        <v>5</v>
      </c>
      <c r="C1729" s="17" t="s">
        <v>6</v>
      </c>
      <c r="D1729" s="18" t="s">
        <v>7</v>
      </c>
      <c r="E1729" s="18" t="s">
        <v>9</v>
      </c>
      <c r="F1729" s="18" t="s">
        <v>10</v>
      </c>
      <c r="G1729" s="19" t="s">
        <v>570</v>
      </c>
    </row>
    <row r="1730" spans="1:7" ht="12.75" customHeight="1" x14ac:dyDescent="0.2">
      <c r="A1730" s="5"/>
      <c r="B1730" s="126" t="s">
        <v>571</v>
      </c>
      <c r="C1730" s="21">
        <v>1</v>
      </c>
      <c r="D1730" s="25"/>
      <c r="E1730" s="26"/>
      <c r="F1730" s="26"/>
      <c r="G1730" s="53">
        <f>C1730</f>
        <v>1</v>
      </c>
    </row>
    <row r="1731" spans="1:7" ht="12.75" customHeight="1" thickBot="1" x14ac:dyDescent="0.25">
      <c r="A1731" s="5"/>
      <c r="B1731" s="166" t="s">
        <v>396</v>
      </c>
      <c r="C1731" s="167"/>
      <c r="D1731" s="167"/>
      <c r="E1731" s="167"/>
      <c r="F1731" s="168"/>
      <c r="G1731" s="24">
        <f>SUM(G1730)</f>
        <v>1</v>
      </c>
    </row>
    <row r="1732" spans="1:7" ht="12.75" customHeight="1" x14ac:dyDescent="0.2"/>
    <row r="1733" spans="1:7" ht="12.75" customHeight="1" x14ac:dyDescent="0.2">
      <c r="A1733" s="127"/>
      <c r="B1733" s="128"/>
      <c r="C1733" s="128"/>
    </row>
    <row r="1734" spans="1:7" ht="12.75" customHeight="1" x14ac:dyDescent="0.2">
      <c r="A1734" s="11" t="s">
        <v>647</v>
      </c>
      <c r="B1734" s="12" t="s">
        <v>581</v>
      </c>
      <c r="C1734" s="13"/>
      <c r="D1734" s="13"/>
      <c r="E1734" s="5"/>
      <c r="F1734" s="5"/>
      <c r="G1734" s="5"/>
    </row>
    <row r="1735" spans="1:7" ht="12.75" customHeight="1" thickBot="1" x14ac:dyDescent="0.25">
      <c r="A1735" s="15"/>
      <c r="B1735" s="13"/>
      <c r="C1735" s="13"/>
      <c r="D1735" s="13"/>
      <c r="E1735" s="5"/>
      <c r="F1735" s="5"/>
      <c r="G1735" s="5"/>
    </row>
    <row r="1736" spans="1:7" ht="12.75" customHeight="1" x14ac:dyDescent="0.2">
      <c r="A1736" s="5"/>
      <c r="B1736" s="16" t="s">
        <v>5</v>
      </c>
      <c r="C1736" s="17" t="s">
        <v>6</v>
      </c>
      <c r="D1736" s="18" t="s">
        <v>7</v>
      </c>
      <c r="E1736" s="18" t="s">
        <v>9</v>
      </c>
      <c r="F1736" s="18" t="s">
        <v>10</v>
      </c>
      <c r="G1736" s="19" t="s">
        <v>570</v>
      </c>
    </row>
    <row r="1737" spans="1:7" ht="14.25" customHeight="1" x14ac:dyDescent="0.2">
      <c r="A1737" s="5"/>
      <c r="B1737" s="126" t="s">
        <v>575</v>
      </c>
      <c r="C1737" s="21">
        <v>5</v>
      </c>
      <c r="D1737" s="25"/>
      <c r="E1737" s="26"/>
      <c r="F1737" s="26"/>
      <c r="G1737" s="53">
        <f t="shared" ref="G1737:G1739" si="165">C1737</f>
        <v>5</v>
      </c>
    </row>
    <row r="1738" spans="1:7" ht="14.25" customHeight="1" x14ac:dyDescent="0.2">
      <c r="A1738" s="5"/>
      <c r="B1738" s="126" t="s">
        <v>571</v>
      </c>
      <c r="C1738" s="21">
        <v>1</v>
      </c>
      <c r="D1738" s="25"/>
      <c r="E1738" s="26"/>
      <c r="F1738" s="26"/>
      <c r="G1738" s="53">
        <f t="shared" si="165"/>
        <v>1</v>
      </c>
    </row>
    <row r="1739" spans="1:7" ht="14.25" customHeight="1" x14ac:dyDescent="0.2">
      <c r="A1739" s="5"/>
      <c r="B1739" s="126" t="s">
        <v>582</v>
      </c>
      <c r="C1739" s="21">
        <v>1</v>
      </c>
      <c r="D1739" s="25"/>
      <c r="E1739" s="26"/>
      <c r="F1739" s="26"/>
      <c r="G1739" s="53">
        <f t="shared" si="165"/>
        <v>1</v>
      </c>
    </row>
    <row r="1740" spans="1:7" ht="12.75" customHeight="1" thickBot="1" x14ac:dyDescent="0.25">
      <c r="A1740" s="5"/>
      <c r="B1740" s="166" t="s">
        <v>396</v>
      </c>
      <c r="C1740" s="167"/>
      <c r="D1740" s="167"/>
      <c r="E1740" s="167"/>
      <c r="F1740" s="168"/>
      <c r="G1740" s="24">
        <f>SUM(G1737:G1739)</f>
        <v>7</v>
      </c>
    </row>
    <row r="1741" spans="1:7" ht="12.75" customHeight="1" x14ac:dyDescent="0.2"/>
    <row r="1742" spans="1:7" ht="12.75" customHeight="1" x14ac:dyDescent="0.2">
      <c r="A1742" s="127"/>
      <c r="B1742" s="128"/>
      <c r="C1742" s="128"/>
    </row>
    <row r="1743" spans="1:7" ht="12.75" customHeight="1" x14ac:dyDescent="0.2">
      <c r="A1743" s="11" t="s">
        <v>648</v>
      </c>
      <c r="B1743" s="12" t="s">
        <v>584</v>
      </c>
      <c r="C1743" s="13"/>
      <c r="D1743" s="13"/>
      <c r="E1743" s="5"/>
      <c r="F1743" s="5"/>
      <c r="G1743" s="5"/>
    </row>
    <row r="1744" spans="1:7" ht="12.75" customHeight="1" thickBot="1" x14ac:dyDescent="0.25">
      <c r="A1744" s="15"/>
      <c r="B1744" s="13"/>
      <c r="C1744" s="13"/>
      <c r="D1744" s="13"/>
      <c r="E1744" s="5"/>
      <c r="F1744" s="5"/>
      <c r="G1744" s="5"/>
    </row>
    <row r="1745" spans="1:10" ht="12.75" customHeight="1" x14ac:dyDescent="0.2">
      <c r="A1745" s="5"/>
      <c r="B1745" s="16" t="s">
        <v>5</v>
      </c>
      <c r="C1745" s="17" t="s">
        <v>6</v>
      </c>
      <c r="D1745" s="18" t="s">
        <v>7</v>
      </c>
      <c r="E1745" s="18" t="s">
        <v>9</v>
      </c>
      <c r="F1745" s="18" t="s">
        <v>10</v>
      </c>
      <c r="G1745" s="19" t="s">
        <v>570</v>
      </c>
    </row>
    <row r="1746" spans="1:10" ht="12.75" customHeight="1" x14ac:dyDescent="0.2">
      <c r="A1746" s="5"/>
      <c r="B1746" s="126" t="s">
        <v>571</v>
      </c>
      <c r="C1746" s="21">
        <v>1</v>
      </c>
      <c r="D1746" s="25"/>
      <c r="E1746" s="26"/>
      <c r="F1746" s="26"/>
      <c r="G1746" s="53">
        <f>C1746</f>
        <v>1</v>
      </c>
    </row>
    <row r="1747" spans="1:10" ht="12.75" customHeight="1" thickBot="1" x14ac:dyDescent="0.25">
      <c r="A1747" s="5"/>
      <c r="B1747" s="166" t="s">
        <v>396</v>
      </c>
      <c r="C1747" s="167"/>
      <c r="D1747" s="167"/>
      <c r="E1747" s="167"/>
      <c r="F1747" s="168"/>
      <c r="G1747" s="24">
        <f>SUM(G1746)</f>
        <v>1</v>
      </c>
    </row>
    <row r="1748" spans="1:10" ht="12.75" customHeight="1" x14ac:dyDescent="0.2"/>
    <row r="1749" spans="1:10" ht="12.75" customHeight="1" x14ac:dyDescent="0.2">
      <c r="A1749" s="127"/>
      <c r="B1749" s="128"/>
      <c r="C1749" s="128"/>
    </row>
    <row r="1750" spans="1:10" ht="12.75" customHeight="1" x14ac:dyDescent="0.2">
      <c r="A1750" s="11" t="s">
        <v>649</v>
      </c>
      <c r="B1750" s="12" t="s">
        <v>590</v>
      </c>
    </row>
    <row r="1751" spans="1:10" ht="12.75" customHeight="1" thickBot="1" x14ac:dyDescent="0.25"/>
    <row r="1752" spans="1:10" ht="12.75" customHeight="1" x14ac:dyDescent="0.2">
      <c r="B1752" s="16" t="s">
        <v>5</v>
      </c>
      <c r="C1752" s="17" t="s">
        <v>179</v>
      </c>
      <c r="D1752" s="17" t="s">
        <v>366</v>
      </c>
      <c r="E1752" s="18" t="s">
        <v>7</v>
      </c>
      <c r="F1752" s="18" t="s">
        <v>181</v>
      </c>
      <c r="G1752" s="18" t="s">
        <v>10</v>
      </c>
      <c r="H1752" s="18" t="s">
        <v>7</v>
      </c>
      <c r="J1752" s="109"/>
    </row>
    <row r="1753" spans="1:10" ht="12.75" customHeight="1" x14ac:dyDescent="0.2">
      <c r="B1753" s="55" t="s">
        <v>352</v>
      </c>
      <c r="C1753" s="21"/>
      <c r="D1753" s="25"/>
      <c r="E1753" s="25">
        <v>50.05</v>
      </c>
      <c r="F1753" s="25"/>
      <c r="G1753" s="56"/>
      <c r="H1753" s="53">
        <f t="shared" ref="H1753:H1754" si="166">E1753</f>
        <v>50.05</v>
      </c>
    </row>
    <row r="1754" spans="1:10" ht="12.75" customHeight="1" x14ac:dyDescent="0.2">
      <c r="B1754" s="55"/>
      <c r="C1754" s="21"/>
      <c r="D1754" s="25"/>
      <c r="E1754" s="25"/>
      <c r="F1754" s="25"/>
      <c r="G1754" s="56"/>
      <c r="H1754" s="53">
        <f t="shared" si="166"/>
        <v>0</v>
      </c>
    </row>
    <row r="1755" spans="1:10" ht="12.75" customHeight="1" x14ac:dyDescent="0.2">
      <c r="B1755" s="55"/>
      <c r="C1755" s="21"/>
      <c r="D1755" s="25"/>
      <c r="E1755" s="25"/>
      <c r="F1755" s="25"/>
      <c r="G1755" s="56"/>
      <c r="H1755" s="53">
        <f>E1755*F1755</f>
        <v>0</v>
      </c>
    </row>
    <row r="1756" spans="1:10" ht="12.75" customHeight="1" thickBot="1" x14ac:dyDescent="0.25">
      <c r="B1756" s="166" t="s">
        <v>385</v>
      </c>
      <c r="C1756" s="167"/>
      <c r="D1756" s="167"/>
      <c r="E1756" s="167"/>
      <c r="F1756" s="167"/>
      <c r="G1756" s="168"/>
      <c r="H1756" s="24">
        <f>SUM(H1753:H1755)</f>
        <v>50.05</v>
      </c>
    </row>
    <row r="1757" spans="1:10" ht="12.75" customHeight="1" x14ac:dyDescent="0.2"/>
    <row r="1758" spans="1:10" ht="12.75" customHeight="1" x14ac:dyDescent="0.2">
      <c r="A1758" s="11" t="s">
        <v>650</v>
      </c>
      <c r="B1758" s="12" t="s">
        <v>586</v>
      </c>
    </row>
    <row r="1759" spans="1:10" ht="12.75" customHeight="1" thickBot="1" x14ac:dyDescent="0.25"/>
    <row r="1760" spans="1:10" ht="12.75" customHeight="1" x14ac:dyDescent="0.2">
      <c r="B1760" s="16" t="s">
        <v>5</v>
      </c>
      <c r="C1760" s="17" t="s">
        <v>179</v>
      </c>
      <c r="D1760" s="17" t="s">
        <v>366</v>
      </c>
      <c r="E1760" s="18" t="s">
        <v>7</v>
      </c>
      <c r="F1760" s="18" t="s">
        <v>181</v>
      </c>
      <c r="G1760" s="18" t="s">
        <v>10</v>
      </c>
      <c r="H1760" s="18" t="s">
        <v>7</v>
      </c>
      <c r="J1760" s="109"/>
    </row>
    <row r="1761" spans="1:26" ht="12.75" customHeight="1" x14ac:dyDescent="0.2">
      <c r="B1761" s="55" t="s">
        <v>587</v>
      </c>
      <c r="C1761" s="21"/>
      <c r="D1761" s="25"/>
      <c r="E1761" s="25">
        <v>50.75</v>
      </c>
      <c r="F1761" s="25"/>
      <c r="G1761" s="56"/>
      <c r="H1761" s="53">
        <f t="shared" ref="H1761:H1762" si="167">E1761</f>
        <v>50.75</v>
      </c>
    </row>
    <row r="1762" spans="1:26" ht="12.75" customHeight="1" x14ac:dyDescent="0.2">
      <c r="B1762" s="55" t="s">
        <v>588</v>
      </c>
      <c r="C1762" s="21"/>
      <c r="D1762" s="25"/>
      <c r="E1762" s="25">
        <v>50.75</v>
      </c>
      <c r="F1762" s="25"/>
      <c r="G1762" s="56"/>
      <c r="H1762" s="53">
        <f t="shared" si="167"/>
        <v>50.75</v>
      </c>
    </row>
    <row r="1763" spans="1:26" ht="12.75" customHeight="1" x14ac:dyDescent="0.2">
      <c r="B1763" s="55"/>
      <c r="C1763" s="21"/>
      <c r="D1763" s="25"/>
      <c r="E1763" s="25"/>
      <c r="F1763" s="25"/>
      <c r="G1763" s="56"/>
      <c r="H1763" s="53">
        <f>E1763*F1763</f>
        <v>0</v>
      </c>
    </row>
    <row r="1764" spans="1:26" ht="12.75" customHeight="1" thickBot="1" x14ac:dyDescent="0.25">
      <c r="B1764" s="166" t="s">
        <v>385</v>
      </c>
      <c r="C1764" s="167"/>
      <c r="D1764" s="167"/>
      <c r="E1764" s="167"/>
      <c r="F1764" s="167"/>
      <c r="G1764" s="168"/>
      <c r="H1764" s="24">
        <f>SUM(H1761:H1763)</f>
        <v>101.5</v>
      </c>
    </row>
    <row r="1765" spans="1:26" ht="12.75" customHeight="1" x14ac:dyDescent="0.2"/>
    <row r="1766" spans="1:26" ht="12.75" customHeight="1" x14ac:dyDescent="0.2">
      <c r="A1766" s="11" t="s">
        <v>650</v>
      </c>
      <c r="B1766" s="12" t="s">
        <v>914</v>
      </c>
      <c r="C1766" s="165"/>
      <c r="D1766" s="165"/>
      <c r="E1766" s="165"/>
      <c r="F1766" s="165"/>
      <c r="G1766" s="165"/>
      <c r="H1766" s="165"/>
      <c r="I1766" s="165"/>
      <c r="J1766" s="165"/>
      <c r="K1766" s="165"/>
    </row>
    <row r="1767" spans="1:26" ht="12.75" customHeight="1" thickBot="1" x14ac:dyDescent="0.25">
      <c r="A1767" s="165"/>
      <c r="B1767" s="165"/>
      <c r="C1767" s="165"/>
      <c r="D1767" s="165"/>
      <c r="E1767" s="165"/>
      <c r="F1767" s="165"/>
      <c r="G1767" s="165"/>
      <c r="H1767" s="165"/>
      <c r="I1767" s="165"/>
      <c r="J1767" s="165"/>
      <c r="K1767" s="165"/>
    </row>
    <row r="1768" spans="1:26" ht="12.75" customHeight="1" x14ac:dyDescent="0.2">
      <c r="A1768" s="165"/>
      <c r="B1768" s="16" t="s">
        <v>5</v>
      </c>
      <c r="C1768" s="17" t="s">
        <v>179</v>
      </c>
      <c r="D1768" s="17" t="s">
        <v>366</v>
      </c>
      <c r="E1768" s="18" t="s">
        <v>7</v>
      </c>
      <c r="F1768" s="18" t="s">
        <v>181</v>
      </c>
      <c r="G1768" s="18" t="s">
        <v>10</v>
      </c>
      <c r="H1768" s="18" t="s">
        <v>7</v>
      </c>
      <c r="I1768" s="165"/>
      <c r="J1768" s="109"/>
      <c r="K1768" s="165"/>
    </row>
    <row r="1769" spans="1:26" ht="12.75" customHeight="1" x14ac:dyDescent="0.2">
      <c r="A1769" s="165"/>
      <c r="B1769" s="55" t="s">
        <v>915</v>
      </c>
      <c r="C1769" s="21"/>
      <c r="D1769" s="25"/>
      <c r="E1769" s="25">
        <v>1.5</v>
      </c>
      <c r="F1769" s="25"/>
      <c r="G1769" s="56"/>
      <c r="H1769" s="53">
        <f t="shared" ref="H1769" si="168">E1769</f>
        <v>1.5</v>
      </c>
      <c r="I1769" s="165"/>
      <c r="J1769" s="165"/>
      <c r="K1769" s="165"/>
    </row>
    <row r="1770" spans="1:26" ht="12.75" customHeight="1" thickBot="1" x14ac:dyDescent="0.25">
      <c r="A1770" s="165"/>
      <c r="B1770" s="166" t="s">
        <v>385</v>
      </c>
      <c r="C1770" s="167"/>
      <c r="D1770" s="167"/>
      <c r="E1770" s="167"/>
      <c r="F1770" s="167"/>
      <c r="G1770" s="168"/>
      <c r="H1770" s="24">
        <f>SUM(H1769:H1769)</f>
        <v>1.5</v>
      </c>
      <c r="I1770" s="165"/>
      <c r="J1770" s="165"/>
      <c r="K1770" s="165"/>
    </row>
    <row r="1771" spans="1:26" ht="12.75" customHeight="1" x14ac:dyDescent="0.2">
      <c r="A1771" s="165"/>
      <c r="B1771" s="165"/>
      <c r="C1771" s="165"/>
      <c r="D1771" s="165"/>
      <c r="E1771" s="165"/>
      <c r="F1771" s="165"/>
      <c r="G1771" s="165"/>
      <c r="H1771" s="165"/>
      <c r="I1771" s="165"/>
      <c r="J1771" s="165"/>
      <c r="K1771" s="165"/>
    </row>
    <row r="1772" spans="1:26" ht="12.75" customHeight="1" x14ac:dyDescent="0.2">
      <c r="A1772" s="7">
        <v>13</v>
      </c>
      <c r="B1772" s="8" t="s">
        <v>651</v>
      </c>
      <c r="C1772" s="132"/>
      <c r="D1772" s="132"/>
      <c r="E1772" s="132"/>
      <c r="F1772" s="132"/>
      <c r="G1772" s="132"/>
      <c r="H1772" s="132"/>
      <c r="I1772" s="132"/>
      <c r="J1772" s="132"/>
      <c r="K1772" s="132"/>
    </row>
    <row r="1773" spans="1:26" ht="12.75" customHeight="1" x14ac:dyDescent="0.2">
      <c r="A1773" s="161"/>
      <c r="B1773" s="162"/>
      <c r="C1773" s="132"/>
      <c r="D1773" s="132"/>
      <c r="E1773" s="132"/>
      <c r="F1773" s="132"/>
      <c r="G1773" s="132"/>
      <c r="H1773" s="132"/>
      <c r="I1773" s="132"/>
      <c r="J1773" s="132"/>
      <c r="K1773" s="132"/>
    </row>
    <row r="1774" spans="1:26" ht="14.25" customHeight="1" x14ac:dyDescent="0.25">
      <c r="A1774" s="163" t="s">
        <v>652</v>
      </c>
      <c r="B1774" s="192" t="s">
        <v>715</v>
      </c>
      <c r="C1774" s="193"/>
      <c r="D1774" s="193"/>
      <c r="E1774" s="193"/>
      <c r="F1774" s="3"/>
      <c r="G1774" s="3"/>
      <c r="H1774" s="3"/>
      <c r="I1774" s="137"/>
      <c r="J1774" s="137"/>
      <c r="K1774" s="137"/>
      <c r="L1774" s="137"/>
      <c r="M1774" s="137"/>
      <c r="N1774" s="137"/>
      <c r="O1774" s="137"/>
      <c r="P1774" s="137"/>
      <c r="Q1774" s="137"/>
      <c r="R1774" s="137"/>
      <c r="S1774" s="137"/>
      <c r="T1774" s="137"/>
      <c r="U1774" s="137"/>
      <c r="V1774" s="137"/>
      <c r="W1774" s="137"/>
      <c r="X1774" s="137"/>
      <c r="Y1774" s="137"/>
      <c r="Z1774" s="137"/>
    </row>
    <row r="1775" spans="1:26" ht="12.75" customHeight="1" x14ac:dyDescent="0.2">
      <c r="A1775" s="161"/>
      <c r="B1775" s="162"/>
      <c r="C1775" s="132"/>
      <c r="D1775" s="132"/>
      <c r="E1775" s="132"/>
      <c r="F1775" s="132"/>
      <c r="G1775" s="132"/>
      <c r="H1775" s="132"/>
      <c r="I1775" s="132"/>
      <c r="J1775" s="132"/>
      <c r="K1775" s="132"/>
    </row>
    <row r="1776" spans="1:26" ht="14.25" customHeight="1" x14ac:dyDescent="0.25">
      <c r="A1776" s="136" t="s">
        <v>653</v>
      </c>
      <c r="B1776" s="184" t="s">
        <v>716</v>
      </c>
      <c r="C1776" s="182"/>
      <c r="D1776" s="182"/>
      <c r="E1776" s="183"/>
      <c r="F1776" s="3"/>
      <c r="G1776" s="3"/>
      <c r="H1776" s="3"/>
      <c r="I1776" s="137"/>
      <c r="J1776" s="137"/>
      <c r="K1776" s="137"/>
      <c r="L1776" s="137"/>
      <c r="M1776" s="137"/>
      <c r="N1776" s="137"/>
      <c r="O1776" s="137"/>
      <c r="P1776" s="137"/>
      <c r="Q1776" s="137"/>
      <c r="R1776" s="137"/>
      <c r="S1776" s="137"/>
      <c r="T1776" s="137"/>
      <c r="U1776" s="137"/>
      <c r="V1776" s="137"/>
      <c r="W1776" s="137"/>
      <c r="X1776" s="137"/>
      <c r="Y1776" s="137"/>
      <c r="Z1776" s="137"/>
    </row>
    <row r="1777" spans="1:26" ht="14.25" customHeight="1" x14ac:dyDescent="0.25">
      <c r="A1777" s="139"/>
      <c r="B1777" s="185" t="s">
        <v>5</v>
      </c>
      <c r="C1777" s="187" t="s">
        <v>179</v>
      </c>
      <c r="D1777" s="187" t="s">
        <v>180</v>
      </c>
      <c r="E1777" s="188" t="s">
        <v>654</v>
      </c>
      <c r="F1777" s="3"/>
      <c r="G1777" s="3"/>
      <c r="H1777" s="3"/>
      <c r="I1777" s="3"/>
      <c r="J1777" s="3"/>
      <c r="K1777" s="3"/>
    </row>
    <row r="1778" spans="1:26" ht="14.25" customHeight="1" x14ac:dyDescent="0.25">
      <c r="A1778" s="139"/>
      <c r="B1778" s="186"/>
      <c r="C1778" s="186"/>
      <c r="D1778" s="186"/>
      <c r="E1778" s="186"/>
      <c r="F1778" s="3"/>
      <c r="G1778" s="3"/>
      <c r="H1778" s="3"/>
      <c r="I1778" s="3"/>
      <c r="J1778" s="3"/>
      <c r="K1778" s="3"/>
    </row>
    <row r="1779" spans="1:26" ht="14.25" customHeight="1" x14ac:dyDescent="0.25">
      <c r="A1779" s="139"/>
      <c r="B1779" s="140" t="s">
        <v>655</v>
      </c>
      <c r="C1779" s="141">
        <v>51</v>
      </c>
      <c r="D1779" s="142"/>
      <c r="E1779" s="143">
        <v>51</v>
      </c>
      <c r="F1779" s="3"/>
      <c r="G1779" s="3"/>
      <c r="H1779" s="3"/>
      <c r="I1779" s="3"/>
      <c r="J1779" s="3"/>
      <c r="K1779" s="3"/>
    </row>
    <row r="1780" spans="1:26" ht="14.25" customHeight="1" x14ac:dyDescent="0.25">
      <c r="A1780" s="139"/>
      <c r="B1780" s="140" t="s">
        <v>656</v>
      </c>
      <c r="C1780" s="141">
        <v>18</v>
      </c>
      <c r="D1780" s="142"/>
      <c r="E1780" s="143">
        <v>18</v>
      </c>
      <c r="F1780" s="3"/>
      <c r="G1780" s="3"/>
      <c r="H1780" s="3"/>
      <c r="I1780" s="3"/>
      <c r="J1780" s="3"/>
      <c r="K1780" s="3"/>
    </row>
    <row r="1781" spans="1:26" ht="14.25" customHeight="1" x14ac:dyDescent="0.25">
      <c r="A1781" s="139"/>
      <c r="B1781" s="140" t="s">
        <v>657</v>
      </c>
      <c r="C1781" s="141">
        <v>21</v>
      </c>
      <c r="D1781" s="142"/>
      <c r="E1781" s="143">
        <v>21</v>
      </c>
      <c r="F1781" s="3"/>
      <c r="G1781" s="3"/>
      <c r="H1781" s="3"/>
      <c r="I1781" s="3"/>
      <c r="J1781" s="3"/>
      <c r="K1781" s="3"/>
    </row>
    <row r="1782" spans="1:26" ht="14.25" customHeight="1" x14ac:dyDescent="0.25">
      <c r="A1782" s="139"/>
      <c r="B1782" s="140" t="s">
        <v>658</v>
      </c>
      <c r="C1782" s="141">
        <v>6</v>
      </c>
      <c r="D1782" s="142"/>
      <c r="E1782" s="143">
        <v>6</v>
      </c>
      <c r="F1782" s="3"/>
      <c r="G1782" s="3"/>
      <c r="H1782" s="3"/>
      <c r="I1782" s="3"/>
      <c r="J1782" s="3"/>
      <c r="K1782" s="3"/>
    </row>
    <row r="1783" spans="1:26" ht="14.25" customHeight="1" x14ac:dyDescent="0.25">
      <c r="A1783" s="139"/>
      <c r="B1783" s="140" t="s">
        <v>659</v>
      </c>
      <c r="C1783" s="141">
        <v>5</v>
      </c>
      <c r="D1783" s="142"/>
      <c r="E1783" s="143">
        <v>5</v>
      </c>
      <c r="F1783" s="3"/>
      <c r="G1783" s="3"/>
      <c r="H1783" s="3"/>
      <c r="I1783" s="3"/>
      <c r="J1783" s="3"/>
      <c r="K1783" s="3"/>
    </row>
    <row r="1784" spans="1:26" ht="15" customHeight="1" x14ac:dyDescent="0.25">
      <c r="A1784" s="139"/>
      <c r="B1784" s="181" t="s">
        <v>660</v>
      </c>
      <c r="C1784" s="182"/>
      <c r="D1784" s="183"/>
      <c r="E1784" s="144">
        <v>101</v>
      </c>
      <c r="F1784" s="145"/>
      <c r="G1784" s="145"/>
      <c r="H1784" s="145"/>
      <c r="I1784" s="3"/>
      <c r="J1784" s="3"/>
      <c r="K1784" s="3"/>
    </row>
    <row r="1785" spans="1:26" ht="14.25" customHeight="1" x14ac:dyDescent="0.25">
      <c r="A1785" s="139"/>
      <c r="B1785" s="3"/>
      <c r="C1785" s="3"/>
      <c r="D1785" s="3"/>
      <c r="E1785" s="3"/>
      <c r="F1785" s="145"/>
      <c r="G1785" s="146"/>
      <c r="H1785" s="146"/>
      <c r="I1785" s="3"/>
      <c r="J1785" s="3"/>
      <c r="K1785" s="3"/>
    </row>
    <row r="1786" spans="1:26" ht="14.25" customHeight="1" x14ac:dyDescent="0.25">
      <c r="A1786" s="136" t="s">
        <v>661</v>
      </c>
      <c r="B1786" s="184" t="s">
        <v>717</v>
      </c>
      <c r="C1786" s="182"/>
      <c r="D1786" s="182"/>
      <c r="E1786" s="183"/>
      <c r="F1786" s="145"/>
      <c r="G1786" s="146"/>
      <c r="H1786" s="139"/>
      <c r="I1786" s="146"/>
      <c r="J1786" s="146"/>
      <c r="K1786" s="146"/>
      <c r="L1786" s="146"/>
      <c r="M1786" s="137"/>
      <c r="N1786" s="137"/>
      <c r="O1786" s="137"/>
      <c r="P1786" s="137"/>
      <c r="Q1786" s="137"/>
      <c r="R1786" s="137"/>
      <c r="S1786" s="137"/>
      <c r="T1786" s="137"/>
      <c r="U1786" s="137"/>
      <c r="V1786" s="137"/>
      <c r="W1786" s="137"/>
      <c r="X1786" s="137"/>
      <c r="Y1786" s="137"/>
      <c r="Z1786" s="137"/>
    </row>
    <row r="1787" spans="1:26" ht="14.25" customHeight="1" x14ac:dyDescent="0.25">
      <c r="A1787" s="147"/>
      <c r="B1787" s="185" t="s">
        <v>5</v>
      </c>
      <c r="C1787" s="187" t="s">
        <v>179</v>
      </c>
      <c r="D1787" s="187" t="s">
        <v>180</v>
      </c>
      <c r="E1787" s="188" t="s">
        <v>654</v>
      </c>
      <c r="F1787" s="145"/>
      <c r="G1787" s="146"/>
      <c r="H1787" s="139"/>
      <c r="I1787" s="137"/>
      <c r="J1787" s="137"/>
      <c r="K1787" s="137"/>
      <c r="L1787" s="146"/>
      <c r="M1787" s="145"/>
      <c r="N1787" s="145"/>
      <c r="O1787" s="145"/>
      <c r="P1787" s="145"/>
      <c r="Q1787" s="145"/>
      <c r="R1787" s="145"/>
      <c r="S1787" s="145"/>
      <c r="T1787" s="145"/>
      <c r="U1787" s="145"/>
      <c r="V1787" s="145"/>
      <c r="W1787" s="145"/>
      <c r="X1787" s="145"/>
      <c r="Y1787" s="145"/>
      <c r="Z1787" s="145"/>
    </row>
    <row r="1788" spans="1:26" ht="14.25" customHeight="1" x14ac:dyDescent="0.25">
      <c r="A1788" s="147"/>
      <c r="B1788" s="186"/>
      <c r="C1788" s="186"/>
      <c r="D1788" s="186"/>
      <c r="E1788" s="186"/>
      <c r="F1788" s="145"/>
      <c r="G1788" s="146"/>
      <c r="H1788" s="139"/>
      <c r="I1788" s="137"/>
      <c r="J1788" s="137"/>
      <c r="K1788" s="137"/>
      <c r="L1788" s="146"/>
      <c r="M1788" s="145"/>
      <c r="N1788" s="145"/>
      <c r="O1788" s="145"/>
      <c r="P1788" s="145"/>
      <c r="Q1788" s="145"/>
      <c r="R1788" s="145"/>
      <c r="S1788" s="145"/>
      <c r="T1788" s="145"/>
      <c r="U1788" s="145"/>
      <c r="V1788" s="145"/>
      <c r="W1788" s="145"/>
      <c r="X1788" s="145"/>
      <c r="Y1788" s="145"/>
      <c r="Z1788" s="145"/>
    </row>
    <row r="1789" spans="1:26" ht="14.25" customHeight="1" x14ac:dyDescent="0.25">
      <c r="A1789" s="147"/>
      <c r="B1789" s="140" t="s">
        <v>662</v>
      </c>
      <c r="C1789" s="141">
        <v>1</v>
      </c>
      <c r="D1789" s="142"/>
      <c r="E1789" s="143">
        <v>1</v>
      </c>
      <c r="F1789" s="145"/>
      <c r="G1789" s="146"/>
      <c r="H1789" s="139"/>
      <c r="I1789" s="146"/>
      <c r="J1789" s="137"/>
      <c r="K1789" s="137"/>
      <c r="L1789" s="137"/>
      <c r="M1789" s="145"/>
      <c r="N1789" s="145"/>
      <c r="O1789" s="145"/>
      <c r="P1789" s="145"/>
      <c r="Q1789" s="145"/>
      <c r="R1789" s="145"/>
      <c r="S1789" s="145"/>
      <c r="T1789" s="145"/>
      <c r="U1789" s="145"/>
      <c r="V1789" s="145"/>
      <c r="W1789" s="145"/>
      <c r="X1789" s="145"/>
      <c r="Y1789" s="145"/>
      <c r="Z1789" s="145"/>
    </row>
    <row r="1790" spans="1:26" ht="14.25" customHeight="1" x14ac:dyDescent="0.25">
      <c r="A1790" s="147"/>
      <c r="B1790" s="140" t="s">
        <v>656</v>
      </c>
      <c r="C1790" s="141">
        <v>1</v>
      </c>
      <c r="D1790" s="142"/>
      <c r="E1790" s="143">
        <v>1</v>
      </c>
      <c r="F1790" s="145"/>
      <c r="G1790" s="146"/>
      <c r="H1790" s="139"/>
      <c r="I1790" s="146"/>
      <c r="J1790" s="137"/>
      <c r="K1790" s="137"/>
      <c r="L1790" s="137"/>
      <c r="M1790" s="145"/>
      <c r="N1790" s="145"/>
      <c r="O1790" s="145"/>
      <c r="P1790" s="145"/>
      <c r="Q1790" s="145"/>
      <c r="R1790" s="145"/>
      <c r="S1790" s="145"/>
      <c r="T1790" s="145"/>
      <c r="U1790" s="145"/>
      <c r="V1790" s="145"/>
      <c r="W1790" s="145"/>
      <c r="X1790" s="145"/>
      <c r="Y1790" s="145"/>
      <c r="Z1790" s="145"/>
    </row>
    <row r="1791" spans="1:26" ht="14.25" customHeight="1" x14ac:dyDescent="0.25">
      <c r="A1791" s="147"/>
      <c r="B1791" s="140" t="s">
        <v>657</v>
      </c>
      <c r="C1791" s="141">
        <v>1</v>
      </c>
      <c r="D1791" s="142"/>
      <c r="E1791" s="143">
        <v>1</v>
      </c>
      <c r="F1791" s="145"/>
      <c r="G1791" s="146"/>
      <c r="H1791" s="139"/>
      <c r="I1791" s="146"/>
      <c r="J1791" s="137"/>
      <c r="K1791" s="137"/>
      <c r="L1791" s="137"/>
      <c r="M1791" s="145"/>
      <c r="N1791" s="145"/>
      <c r="O1791" s="145"/>
      <c r="P1791" s="145"/>
      <c r="Q1791" s="145"/>
      <c r="R1791" s="145"/>
      <c r="S1791" s="145"/>
      <c r="T1791" s="145"/>
      <c r="U1791" s="145"/>
      <c r="V1791" s="145"/>
      <c r="W1791" s="145"/>
      <c r="X1791" s="145"/>
      <c r="Y1791" s="145"/>
      <c r="Z1791" s="145"/>
    </row>
    <row r="1792" spans="1:26" ht="15" customHeight="1" x14ac:dyDescent="0.25">
      <c r="A1792" s="147"/>
      <c r="B1792" s="181" t="s">
        <v>660</v>
      </c>
      <c r="C1792" s="182"/>
      <c r="D1792" s="183"/>
      <c r="E1792" s="144">
        <v>3</v>
      </c>
      <c r="F1792" s="145"/>
      <c r="G1792" s="146"/>
      <c r="H1792" s="139"/>
      <c r="I1792" s="146"/>
      <c r="J1792" s="146"/>
      <c r="K1792" s="146"/>
      <c r="L1792" s="137"/>
      <c r="M1792" s="145"/>
      <c r="N1792" s="145"/>
      <c r="O1792" s="145"/>
      <c r="P1792" s="145"/>
      <c r="Q1792" s="145"/>
      <c r="R1792" s="145"/>
      <c r="S1792" s="145"/>
      <c r="T1792" s="145"/>
      <c r="U1792" s="145"/>
      <c r="V1792" s="145"/>
      <c r="W1792" s="145"/>
      <c r="X1792" s="145"/>
      <c r="Y1792" s="145"/>
      <c r="Z1792" s="145"/>
    </row>
    <row r="1793" spans="1:26" ht="14.25" customHeight="1" x14ac:dyDescent="0.25">
      <c r="A1793" s="139"/>
      <c r="B1793" s="3"/>
      <c r="C1793" s="3"/>
      <c r="D1793" s="3"/>
      <c r="E1793" s="3"/>
      <c r="F1793" s="145"/>
      <c r="G1793" s="146"/>
      <c r="H1793" s="146"/>
      <c r="I1793" s="3"/>
      <c r="J1793" s="3"/>
      <c r="K1793" s="3"/>
    </row>
    <row r="1794" spans="1:26" ht="14.25" customHeight="1" x14ac:dyDescent="0.25">
      <c r="A1794" s="136" t="s">
        <v>663</v>
      </c>
      <c r="B1794" s="184" t="s">
        <v>718</v>
      </c>
      <c r="C1794" s="182"/>
      <c r="D1794" s="182"/>
      <c r="E1794" s="183"/>
      <c r="F1794" s="145"/>
      <c r="G1794" s="145"/>
      <c r="H1794" s="145"/>
      <c r="I1794" s="137"/>
      <c r="J1794" s="137"/>
      <c r="K1794" s="137"/>
      <c r="L1794" s="137"/>
      <c r="M1794" s="137"/>
      <c r="N1794" s="137"/>
      <c r="O1794" s="137"/>
      <c r="P1794" s="137"/>
      <c r="Q1794" s="137"/>
      <c r="R1794" s="137"/>
      <c r="S1794" s="137"/>
      <c r="T1794" s="137"/>
      <c r="U1794" s="137"/>
      <c r="V1794" s="137"/>
      <c r="W1794" s="137"/>
      <c r="X1794" s="137"/>
      <c r="Y1794" s="137"/>
      <c r="Z1794" s="137"/>
    </row>
    <row r="1795" spans="1:26" ht="14.25" customHeight="1" x14ac:dyDescent="0.2">
      <c r="A1795" s="147"/>
      <c r="B1795" s="185" t="s">
        <v>5</v>
      </c>
      <c r="C1795" s="187" t="s">
        <v>179</v>
      </c>
      <c r="D1795" s="187" t="s">
        <v>180</v>
      </c>
      <c r="E1795" s="188" t="s">
        <v>654</v>
      </c>
      <c r="F1795" s="145"/>
      <c r="G1795" s="145"/>
      <c r="H1795" s="145"/>
      <c r="I1795" s="145"/>
      <c r="J1795" s="145"/>
      <c r="K1795" s="145"/>
      <c r="L1795" s="145"/>
      <c r="M1795" s="145"/>
      <c r="N1795" s="145"/>
      <c r="O1795" s="145"/>
      <c r="P1795" s="145"/>
      <c r="Q1795" s="145"/>
      <c r="R1795" s="145"/>
      <c r="S1795" s="145"/>
      <c r="T1795" s="145"/>
      <c r="U1795" s="145"/>
      <c r="V1795" s="145"/>
      <c r="W1795" s="145"/>
      <c r="X1795" s="145"/>
      <c r="Y1795" s="145"/>
      <c r="Z1795" s="145"/>
    </row>
    <row r="1796" spans="1:26" ht="14.25" customHeight="1" x14ac:dyDescent="0.2">
      <c r="A1796" s="147"/>
      <c r="B1796" s="186"/>
      <c r="C1796" s="186"/>
      <c r="D1796" s="186"/>
      <c r="E1796" s="186"/>
      <c r="F1796" s="145"/>
      <c r="G1796" s="145"/>
      <c r="H1796" s="145"/>
      <c r="I1796" s="145"/>
      <c r="J1796" s="145"/>
      <c r="K1796" s="145"/>
      <c r="L1796" s="145"/>
      <c r="M1796" s="145"/>
      <c r="N1796" s="145"/>
      <c r="O1796" s="145"/>
      <c r="P1796" s="145"/>
      <c r="Q1796" s="145"/>
      <c r="R1796" s="145"/>
      <c r="S1796" s="145"/>
      <c r="T1796" s="145"/>
      <c r="U1796" s="145"/>
      <c r="V1796" s="145"/>
      <c r="W1796" s="145"/>
      <c r="X1796" s="145"/>
      <c r="Y1796" s="145"/>
      <c r="Z1796" s="145"/>
    </row>
    <row r="1797" spans="1:26" ht="14.25" customHeight="1" x14ac:dyDescent="0.2">
      <c r="A1797" s="147"/>
      <c r="B1797" s="140" t="s">
        <v>662</v>
      </c>
      <c r="C1797" s="141">
        <v>2</v>
      </c>
      <c r="D1797" s="142"/>
      <c r="E1797" s="143">
        <v>2</v>
      </c>
      <c r="F1797" s="145"/>
      <c r="G1797" s="145"/>
      <c r="H1797" s="145"/>
      <c r="I1797" s="145"/>
      <c r="J1797" s="145"/>
      <c r="K1797" s="145"/>
      <c r="L1797" s="145"/>
      <c r="M1797" s="145"/>
      <c r="N1797" s="145"/>
      <c r="O1797" s="145"/>
      <c r="P1797" s="145"/>
      <c r="Q1797" s="145"/>
      <c r="R1797" s="145"/>
      <c r="S1797" s="145"/>
      <c r="T1797" s="145"/>
      <c r="U1797" s="145"/>
      <c r="V1797" s="145"/>
      <c r="W1797" s="145"/>
      <c r="X1797" s="145"/>
      <c r="Y1797" s="145"/>
      <c r="Z1797" s="145"/>
    </row>
    <row r="1798" spans="1:26" ht="15" customHeight="1" x14ac:dyDescent="0.2">
      <c r="A1798" s="147"/>
      <c r="B1798" s="181" t="s">
        <v>660</v>
      </c>
      <c r="C1798" s="182"/>
      <c r="D1798" s="183"/>
      <c r="E1798" s="144">
        <v>2</v>
      </c>
      <c r="F1798" s="145"/>
      <c r="G1798" s="145"/>
      <c r="H1798" s="145"/>
      <c r="I1798" s="145"/>
      <c r="J1798" s="145"/>
      <c r="K1798" s="145"/>
      <c r="L1798" s="145"/>
      <c r="M1798" s="145"/>
      <c r="N1798" s="145"/>
      <c r="O1798" s="145"/>
      <c r="P1798" s="145"/>
      <c r="Q1798" s="145"/>
      <c r="R1798" s="145"/>
      <c r="S1798" s="145"/>
      <c r="T1798" s="145"/>
      <c r="U1798" s="145"/>
      <c r="V1798" s="145"/>
      <c r="W1798" s="145"/>
      <c r="X1798" s="145"/>
      <c r="Y1798" s="145"/>
      <c r="Z1798" s="145"/>
    </row>
    <row r="1799" spans="1:26" ht="14.25" customHeight="1" x14ac:dyDescent="0.25">
      <c r="A1799" s="139"/>
      <c r="B1799" s="3"/>
      <c r="C1799" s="3"/>
      <c r="D1799" s="3"/>
      <c r="E1799" s="3"/>
      <c r="F1799" s="145"/>
      <c r="G1799" s="145"/>
      <c r="H1799" s="145"/>
      <c r="I1799" s="3"/>
      <c r="J1799" s="3"/>
      <c r="K1799" s="3"/>
    </row>
    <row r="1800" spans="1:26" ht="14.25" customHeight="1" x14ac:dyDescent="0.25">
      <c r="A1800" s="136" t="s">
        <v>664</v>
      </c>
      <c r="B1800" s="184" t="s">
        <v>719</v>
      </c>
      <c r="C1800" s="182"/>
      <c r="D1800" s="182"/>
      <c r="E1800" s="183"/>
      <c r="F1800" s="145"/>
      <c r="G1800" s="145"/>
      <c r="H1800" s="145"/>
      <c r="I1800" s="137"/>
      <c r="J1800" s="137"/>
      <c r="K1800" s="137"/>
      <c r="L1800" s="137"/>
      <c r="M1800" s="137"/>
      <c r="N1800" s="137"/>
      <c r="O1800" s="137"/>
      <c r="P1800" s="137"/>
      <c r="Q1800" s="137"/>
      <c r="R1800" s="137"/>
      <c r="S1800" s="137"/>
      <c r="T1800" s="137"/>
      <c r="U1800" s="137"/>
      <c r="V1800" s="137"/>
      <c r="W1800" s="137"/>
      <c r="X1800" s="137"/>
      <c r="Y1800" s="137"/>
      <c r="Z1800" s="137"/>
    </row>
    <row r="1801" spans="1:26" ht="14.25" customHeight="1" x14ac:dyDescent="0.2">
      <c r="A1801" s="147"/>
      <c r="B1801" s="185" t="s">
        <v>5</v>
      </c>
      <c r="C1801" s="187" t="s">
        <v>179</v>
      </c>
      <c r="D1801" s="187" t="s">
        <v>180</v>
      </c>
      <c r="E1801" s="188" t="s">
        <v>654</v>
      </c>
      <c r="F1801" s="145"/>
      <c r="G1801" s="145"/>
      <c r="H1801" s="145"/>
      <c r="I1801" s="145"/>
      <c r="J1801" s="145"/>
      <c r="K1801" s="145"/>
      <c r="L1801" s="145"/>
      <c r="M1801" s="145"/>
      <c r="N1801" s="145"/>
      <c r="O1801" s="145"/>
      <c r="P1801" s="145"/>
      <c r="Q1801" s="145"/>
      <c r="R1801" s="145"/>
      <c r="S1801" s="145"/>
      <c r="T1801" s="145"/>
      <c r="U1801" s="145"/>
      <c r="V1801" s="145"/>
      <c r="W1801" s="145"/>
      <c r="X1801" s="145"/>
      <c r="Y1801" s="145"/>
      <c r="Z1801" s="145"/>
    </row>
    <row r="1802" spans="1:26" ht="14.25" customHeight="1" x14ac:dyDescent="0.2">
      <c r="A1802" s="147"/>
      <c r="B1802" s="186"/>
      <c r="C1802" s="186"/>
      <c r="D1802" s="186"/>
      <c r="E1802" s="186"/>
      <c r="F1802" s="145"/>
      <c r="G1802" s="145"/>
      <c r="H1802" s="145"/>
      <c r="I1802" s="145"/>
      <c r="J1802" s="145"/>
      <c r="K1802" s="145"/>
      <c r="L1802" s="145"/>
      <c r="M1802" s="145"/>
      <c r="N1802" s="145"/>
      <c r="O1802" s="145"/>
      <c r="P1802" s="145"/>
      <c r="Q1802" s="145"/>
      <c r="R1802" s="145"/>
      <c r="S1802" s="145"/>
      <c r="T1802" s="145"/>
      <c r="U1802" s="145"/>
      <c r="V1802" s="145"/>
      <c r="W1802" s="145"/>
      <c r="X1802" s="145"/>
      <c r="Y1802" s="145"/>
      <c r="Z1802" s="145"/>
    </row>
    <row r="1803" spans="1:26" ht="14.25" customHeight="1" x14ac:dyDescent="0.2">
      <c r="A1803" s="147"/>
      <c r="B1803" s="140" t="s">
        <v>662</v>
      </c>
      <c r="C1803" s="141">
        <v>50</v>
      </c>
      <c r="D1803" s="142"/>
      <c r="E1803" s="143">
        <v>50</v>
      </c>
      <c r="F1803" s="145"/>
      <c r="G1803" s="145"/>
      <c r="H1803" s="145"/>
      <c r="I1803" s="145"/>
      <c r="J1803" s="145"/>
      <c r="K1803" s="145"/>
      <c r="L1803" s="145"/>
      <c r="M1803" s="145"/>
      <c r="N1803" s="145"/>
      <c r="O1803" s="145"/>
      <c r="P1803" s="145"/>
      <c r="Q1803" s="145"/>
      <c r="R1803" s="145"/>
      <c r="S1803" s="145"/>
      <c r="T1803" s="145"/>
      <c r="U1803" s="145"/>
      <c r="V1803" s="145"/>
      <c r="W1803" s="145"/>
      <c r="X1803" s="145"/>
      <c r="Y1803" s="145"/>
      <c r="Z1803" s="145"/>
    </row>
    <row r="1804" spans="1:26" ht="14.25" customHeight="1" x14ac:dyDescent="0.2">
      <c r="A1804" s="147"/>
      <c r="B1804" s="140" t="s">
        <v>665</v>
      </c>
      <c r="C1804" s="141">
        <v>9</v>
      </c>
      <c r="D1804" s="142"/>
      <c r="E1804" s="143">
        <v>9</v>
      </c>
      <c r="F1804" s="145"/>
      <c r="G1804" s="145"/>
      <c r="H1804" s="145"/>
      <c r="I1804" s="145"/>
      <c r="J1804" s="145"/>
      <c r="K1804" s="145"/>
      <c r="L1804" s="145"/>
      <c r="M1804" s="145"/>
      <c r="N1804" s="145"/>
      <c r="O1804" s="145"/>
      <c r="P1804" s="145"/>
      <c r="Q1804" s="145"/>
      <c r="R1804" s="145"/>
      <c r="S1804" s="145"/>
      <c r="T1804" s="145"/>
      <c r="U1804" s="145"/>
      <c r="V1804" s="145"/>
      <c r="W1804" s="145"/>
      <c r="X1804" s="145"/>
      <c r="Y1804" s="145"/>
      <c r="Z1804" s="145"/>
    </row>
    <row r="1805" spans="1:26" ht="15" customHeight="1" x14ac:dyDescent="0.2">
      <c r="A1805" s="147"/>
      <c r="B1805" s="181" t="s">
        <v>660</v>
      </c>
      <c r="C1805" s="182"/>
      <c r="D1805" s="183"/>
      <c r="E1805" s="144">
        <v>59</v>
      </c>
      <c r="F1805" s="145"/>
      <c r="G1805" s="145"/>
      <c r="H1805" s="145"/>
      <c r="I1805" s="145"/>
      <c r="J1805" s="145"/>
      <c r="K1805" s="145"/>
      <c r="L1805" s="145"/>
      <c r="M1805" s="145"/>
      <c r="N1805" s="145"/>
      <c r="O1805" s="145"/>
      <c r="P1805" s="145"/>
      <c r="Q1805" s="145"/>
      <c r="R1805" s="145"/>
      <c r="S1805" s="145"/>
      <c r="T1805" s="145"/>
      <c r="U1805" s="145"/>
      <c r="V1805" s="145"/>
      <c r="W1805" s="145"/>
      <c r="X1805" s="145"/>
      <c r="Y1805" s="145"/>
      <c r="Z1805" s="145"/>
    </row>
    <row r="1806" spans="1:26" ht="14.25" customHeight="1" x14ac:dyDescent="0.25">
      <c r="A1806" s="139"/>
      <c r="B1806" s="3"/>
      <c r="C1806" s="3"/>
      <c r="D1806" s="3"/>
      <c r="E1806" s="3"/>
      <c r="F1806" s="145"/>
      <c r="G1806" s="145"/>
      <c r="H1806" s="145"/>
      <c r="I1806" s="3"/>
      <c r="J1806" s="3"/>
      <c r="K1806" s="3"/>
    </row>
    <row r="1807" spans="1:26" ht="14.25" customHeight="1" x14ac:dyDescent="0.25">
      <c r="A1807" s="136" t="s">
        <v>666</v>
      </c>
      <c r="B1807" s="184" t="s">
        <v>720</v>
      </c>
      <c r="C1807" s="182"/>
      <c r="D1807" s="182"/>
      <c r="E1807" s="183"/>
      <c r="F1807" s="145"/>
      <c r="G1807" s="145"/>
      <c r="H1807" s="145"/>
      <c r="I1807" s="137"/>
      <c r="J1807" s="137"/>
      <c r="K1807" s="137"/>
      <c r="L1807" s="137"/>
      <c r="M1807" s="137"/>
      <c r="N1807" s="137"/>
      <c r="O1807" s="137"/>
      <c r="P1807" s="137"/>
      <c r="Q1807" s="137"/>
      <c r="R1807" s="137"/>
      <c r="S1807" s="137"/>
      <c r="T1807" s="137"/>
      <c r="U1807" s="137"/>
      <c r="V1807" s="137"/>
      <c r="W1807" s="137"/>
      <c r="X1807" s="137"/>
      <c r="Y1807" s="137"/>
      <c r="Z1807" s="137"/>
    </row>
    <row r="1808" spans="1:26" ht="14.25" customHeight="1" x14ac:dyDescent="0.2">
      <c r="A1808" s="147"/>
      <c r="B1808" s="185" t="s">
        <v>5</v>
      </c>
      <c r="C1808" s="187" t="s">
        <v>179</v>
      </c>
      <c r="D1808" s="187" t="s">
        <v>180</v>
      </c>
      <c r="E1808" s="188" t="s">
        <v>654</v>
      </c>
      <c r="F1808" s="145"/>
      <c r="G1808" s="145"/>
      <c r="H1808" s="145"/>
      <c r="I1808" s="145"/>
      <c r="J1808" s="145"/>
      <c r="K1808" s="145"/>
      <c r="L1808" s="145"/>
      <c r="M1808" s="145"/>
      <c r="N1808" s="145"/>
      <c r="O1808" s="145"/>
      <c r="P1808" s="145"/>
      <c r="Q1808" s="145"/>
      <c r="R1808" s="145"/>
      <c r="S1808" s="145"/>
      <c r="T1808" s="145"/>
      <c r="U1808" s="145"/>
      <c r="V1808" s="145"/>
      <c r="W1808" s="145"/>
      <c r="X1808" s="145"/>
      <c r="Y1808" s="145"/>
      <c r="Z1808" s="145"/>
    </row>
    <row r="1809" spans="1:26" ht="14.25" customHeight="1" x14ac:dyDescent="0.2">
      <c r="A1809" s="147"/>
      <c r="B1809" s="186"/>
      <c r="C1809" s="186"/>
      <c r="D1809" s="186"/>
      <c r="E1809" s="186"/>
      <c r="F1809" s="145"/>
      <c r="G1809" s="145"/>
      <c r="H1809" s="145"/>
      <c r="I1809" s="145"/>
      <c r="J1809" s="145"/>
      <c r="K1809" s="145"/>
      <c r="L1809" s="145"/>
      <c r="M1809" s="145"/>
      <c r="N1809" s="145"/>
      <c r="O1809" s="145"/>
      <c r="P1809" s="145"/>
      <c r="Q1809" s="145"/>
      <c r="R1809" s="145"/>
      <c r="S1809" s="145"/>
      <c r="T1809" s="145"/>
      <c r="U1809" s="145"/>
      <c r="V1809" s="145"/>
      <c r="W1809" s="145"/>
      <c r="X1809" s="145"/>
      <c r="Y1809" s="145"/>
      <c r="Z1809" s="145"/>
    </row>
    <row r="1810" spans="1:26" ht="14.25" customHeight="1" x14ac:dyDescent="0.2">
      <c r="A1810" s="147"/>
      <c r="B1810" s="140" t="s">
        <v>662</v>
      </c>
      <c r="C1810" s="142"/>
      <c r="D1810" s="143">
        <v>42</v>
      </c>
      <c r="E1810" s="143">
        <v>42</v>
      </c>
      <c r="F1810" s="145"/>
      <c r="G1810" s="145"/>
      <c r="H1810" s="145"/>
      <c r="I1810" s="145"/>
      <c r="J1810" s="145"/>
      <c r="K1810" s="145"/>
      <c r="L1810" s="145"/>
      <c r="M1810" s="145"/>
      <c r="N1810" s="145"/>
      <c r="O1810" s="145"/>
      <c r="P1810" s="145"/>
      <c r="Q1810" s="145"/>
      <c r="R1810" s="145"/>
      <c r="S1810" s="145"/>
      <c r="T1810" s="145"/>
      <c r="U1810" s="145"/>
      <c r="V1810" s="145"/>
      <c r="W1810" s="145"/>
      <c r="X1810" s="145"/>
      <c r="Y1810" s="145"/>
      <c r="Z1810" s="145"/>
    </row>
    <row r="1811" spans="1:26" ht="15" customHeight="1" x14ac:dyDescent="0.2">
      <c r="A1811" s="147"/>
      <c r="B1811" s="181" t="s">
        <v>660</v>
      </c>
      <c r="C1811" s="182"/>
      <c r="D1811" s="183"/>
      <c r="E1811" s="144">
        <v>42</v>
      </c>
      <c r="F1811" s="145"/>
      <c r="G1811" s="145"/>
      <c r="H1811" s="145"/>
      <c r="I1811" s="145"/>
      <c r="J1811" s="145"/>
      <c r="K1811" s="145"/>
      <c r="L1811" s="145"/>
      <c r="M1811" s="145"/>
      <c r="N1811" s="145"/>
      <c r="O1811" s="145"/>
      <c r="P1811" s="145"/>
      <c r="Q1811" s="145"/>
      <c r="R1811" s="145"/>
      <c r="S1811" s="145"/>
      <c r="T1811" s="145"/>
      <c r="U1811" s="145"/>
      <c r="V1811" s="145"/>
      <c r="W1811" s="145"/>
      <c r="X1811" s="145"/>
      <c r="Y1811" s="145"/>
      <c r="Z1811" s="145"/>
    </row>
    <row r="1812" spans="1:26" ht="14.25" customHeight="1" x14ac:dyDescent="0.2">
      <c r="A1812" s="147"/>
      <c r="B1812" s="145"/>
      <c r="C1812" s="145"/>
      <c r="D1812" s="145"/>
      <c r="E1812" s="145"/>
      <c r="F1812" s="145"/>
      <c r="G1812" s="145"/>
      <c r="H1812" s="145"/>
      <c r="I1812" s="145"/>
      <c r="J1812" s="145"/>
      <c r="K1812" s="145"/>
      <c r="L1812" s="145"/>
      <c r="M1812" s="145"/>
      <c r="N1812" s="145"/>
      <c r="O1812" s="145"/>
      <c r="P1812" s="145"/>
      <c r="Q1812" s="145"/>
      <c r="R1812" s="145"/>
      <c r="S1812" s="145"/>
      <c r="T1812" s="145"/>
      <c r="U1812" s="145"/>
      <c r="V1812" s="145"/>
      <c r="W1812" s="145"/>
      <c r="X1812" s="145"/>
      <c r="Y1812" s="145"/>
      <c r="Z1812" s="145"/>
    </row>
    <row r="1813" spans="1:26" ht="14.25" customHeight="1" x14ac:dyDescent="0.25">
      <c r="A1813" s="136" t="s">
        <v>667</v>
      </c>
      <c r="B1813" s="184" t="s">
        <v>721</v>
      </c>
      <c r="C1813" s="182"/>
      <c r="D1813" s="182"/>
      <c r="E1813" s="183"/>
      <c r="F1813" s="145"/>
      <c r="G1813" s="145"/>
      <c r="H1813" s="145"/>
      <c r="I1813" s="145"/>
      <c r="J1813" s="145"/>
      <c r="K1813" s="145"/>
      <c r="L1813" s="137"/>
      <c r="M1813" s="137"/>
      <c r="N1813" s="137"/>
      <c r="O1813" s="137"/>
      <c r="P1813" s="137"/>
      <c r="Q1813" s="137"/>
      <c r="R1813" s="137"/>
      <c r="S1813" s="137"/>
      <c r="T1813" s="137"/>
      <c r="U1813" s="137"/>
      <c r="V1813" s="137"/>
      <c r="W1813" s="137"/>
      <c r="X1813" s="137"/>
      <c r="Y1813" s="137"/>
      <c r="Z1813" s="137"/>
    </row>
    <row r="1814" spans="1:26" ht="14.25" customHeight="1" x14ac:dyDescent="0.2">
      <c r="A1814" s="147"/>
      <c r="B1814" s="185" t="s">
        <v>5</v>
      </c>
      <c r="C1814" s="187" t="s">
        <v>179</v>
      </c>
      <c r="D1814" s="187" t="s">
        <v>180</v>
      </c>
      <c r="E1814" s="188" t="s">
        <v>654</v>
      </c>
      <c r="F1814" s="145"/>
      <c r="G1814" s="145"/>
      <c r="H1814" s="145"/>
      <c r="I1814" s="145"/>
      <c r="J1814" s="145"/>
      <c r="K1814" s="145"/>
      <c r="L1814" s="145"/>
      <c r="M1814" s="145"/>
      <c r="N1814" s="145"/>
      <c r="O1814" s="145"/>
      <c r="P1814" s="145"/>
      <c r="Q1814" s="145"/>
      <c r="R1814" s="145"/>
      <c r="S1814" s="145"/>
      <c r="T1814" s="145"/>
      <c r="U1814" s="145"/>
      <c r="V1814" s="145"/>
      <c r="W1814" s="145"/>
      <c r="X1814" s="145"/>
      <c r="Y1814" s="145"/>
      <c r="Z1814" s="145"/>
    </row>
    <row r="1815" spans="1:26" ht="14.25" customHeight="1" x14ac:dyDescent="0.2">
      <c r="A1815" s="147"/>
      <c r="B1815" s="186"/>
      <c r="C1815" s="186"/>
      <c r="D1815" s="186"/>
      <c r="E1815" s="186"/>
      <c r="F1815" s="145"/>
      <c r="G1815" s="145"/>
      <c r="H1815" s="145"/>
      <c r="I1815" s="145"/>
      <c r="J1815" s="145"/>
      <c r="K1815" s="145"/>
      <c r="L1815" s="145"/>
      <c r="M1815" s="145"/>
      <c r="N1815" s="145"/>
      <c r="O1815" s="145"/>
      <c r="P1815" s="145"/>
      <c r="Q1815" s="145"/>
      <c r="R1815" s="145"/>
      <c r="S1815" s="145"/>
      <c r="T1815" s="145"/>
      <c r="U1815" s="145"/>
      <c r="V1815" s="145"/>
      <c r="W1815" s="145"/>
      <c r="X1815" s="145"/>
      <c r="Y1815" s="145"/>
      <c r="Z1815" s="145"/>
    </row>
    <row r="1816" spans="1:26" ht="14.25" customHeight="1" x14ac:dyDescent="0.2">
      <c r="A1816" s="147"/>
      <c r="B1816" s="140" t="s">
        <v>662</v>
      </c>
      <c r="C1816" s="142"/>
      <c r="D1816" s="143">
        <v>42</v>
      </c>
      <c r="E1816" s="143">
        <v>42</v>
      </c>
      <c r="F1816" s="145"/>
      <c r="G1816" s="145"/>
      <c r="H1816" s="145"/>
      <c r="I1816" s="145"/>
      <c r="J1816" s="145"/>
      <c r="K1816" s="145"/>
      <c r="L1816" s="145"/>
      <c r="M1816" s="145"/>
      <c r="N1816" s="145"/>
      <c r="O1816" s="145"/>
      <c r="P1816" s="145"/>
      <c r="Q1816" s="145"/>
      <c r="R1816" s="145"/>
      <c r="S1816" s="145"/>
      <c r="T1816" s="145"/>
      <c r="U1816" s="145"/>
      <c r="V1816" s="145"/>
      <c r="W1816" s="145"/>
      <c r="X1816" s="145"/>
      <c r="Y1816" s="145"/>
      <c r="Z1816" s="145"/>
    </row>
    <row r="1817" spans="1:26" ht="15" customHeight="1" x14ac:dyDescent="0.2">
      <c r="A1817" s="147"/>
      <c r="B1817" s="181" t="s">
        <v>660</v>
      </c>
      <c r="C1817" s="182"/>
      <c r="D1817" s="183"/>
      <c r="E1817" s="144">
        <v>42</v>
      </c>
      <c r="F1817" s="145"/>
      <c r="G1817" s="145"/>
      <c r="H1817" s="145"/>
      <c r="I1817" s="145"/>
      <c r="J1817" s="145"/>
      <c r="K1817" s="145"/>
      <c r="L1817" s="145"/>
      <c r="M1817" s="145"/>
      <c r="N1817" s="145"/>
      <c r="O1817" s="145"/>
      <c r="P1817" s="145"/>
      <c r="Q1817" s="145"/>
      <c r="R1817" s="145"/>
      <c r="S1817" s="145"/>
      <c r="T1817" s="145"/>
      <c r="U1817" s="145"/>
      <c r="V1817" s="145"/>
      <c r="W1817" s="145"/>
      <c r="X1817" s="145"/>
      <c r="Y1817" s="145"/>
      <c r="Z1817" s="145"/>
    </row>
    <row r="1818" spans="1:26" ht="14.25" customHeight="1" x14ac:dyDescent="0.25">
      <c r="A1818" s="147"/>
      <c r="B1818" s="148"/>
      <c r="C1818" s="148"/>
      <c r="D1818" s="148"/>
      <c r="E1818" s="148"/>
      <c r="F1818" s="145"/>
      <c r="G1818" s="145"/>
      <c r="H1818" s="145"/>
      <c r="I1818" s="145"/>
      <c r="J1818" s="137"/>
      <c r="K1818" s="137"/>
      <c r="L1818" s="137"/>
      <c r="M1818" s="137"/>
      <c r="N1818" s="137"/>
      <c r="O1818" s="137"/>
      <c r="P1818" s="137"/>
      <c r="Q1818" s="137"/>
      <c r="R1818" s="137"/>
      <c r="S1818" s="137"/>
      <c r="T1818" s="137"/>
      <c r="U1818" s="137"/>
      <c r="V1818" s="137"/>
      <c r="W1818" s="137"/>
      <c r="X1818" s="137"/>
      <c r="Y1818" s="137"/>
      <c r="Z1818" s="137"/>
    </row>
    <row r="1819" spans="1:26" ht="14.25" customHeight="1" x14ac:dyDescent="0.25">
      <c r="A1819" s="136" t="s">
        <v>668</v>
      </c>
      <c r="B1819" s="184" t="s">
        <v>722</v>
      </c>
      <c r="C1819" s="182"/>
      <c r="D1819" s="182"/>
      <c r="E1819" s="183"/>
      <c r="F1819" s="145"/>
      <c r="G1819" s="145"/>
      <c r="H1819" s="145"/>
      <c r="I1819" s="145"/>
      <c r="J1819" s="137"/>
      <c r="K1819" s="137"/>
      <c r="L1819" s="137"/>
      <c r="M1819" s="137"/>
      <c r="N1819" s="137"/>
      <c r="O1819" s="137"/>
      <c r="P1819" s="137"/>
      <c r="Q1819" s="137"/>
      <c r="R1819" s="137"/>
      <c r="S1819" s="137"/>
      <c r="T1819" s="137"/>
      <c r="U1819" s="137"/>
      <c r="V1819" s="137"/>
      <c r="W1819" s="137"/>
      <c r="X1819" s="137"/>
      <c r="Y1819" s="137"/>
      <c r="Z1819" s="137"/>
    </row>
    <row r="1820" spans="1:26" ht="14.25" customHeight="1" x14ac:dyDescent="0.2">
      <c r="A1820" s="147"/>
      <c r="B1820" s="185" t="s">
        <v>5</v>
      </c>
      <c r="C1820" s="187" t="s">
        <v>179</v>
      </c>
      <c r="D1820" s="187" t="s">
        <v>180</v>
      </c>
      <c r="E1820" s="188" t="s">
        <v>654</v>
      </c>
      <c r="F1820" s="145"/>
      <c r="G1820" s="145"/>
      <c r="H1820" s="145"/>
      <c r="I1820" s="145"/>
      <c r="J1820" s="145"/>
      <c r="K1820" s="145"/>
      <c r="L1820" s="145"/>
      <c r="M1820" s="145"/>
      <c r="N1820" s="145"/>
      <c r="O1820" s="145"/>
      <c r="P1820" s="145"/>
      <c r="Q1820" s="145"/>
      <c r="R1820" s="145"/>
      <c r="S1820" s="145"/>
      <c r="T1820" s="145"/>
      <c r="U1820" s="145"/>
      <c r="V1820" s="145"/>
      <c r="W1820" s="145"/>
      <c r="X1820" s="145"/>
      <c r="Y1820" s="145"/>
      <c r="Z1820" s="145"/>
    </row>
    <row r="1821" spans="1:26" ht="14.25" customHeight="1" x14ac:dyDescent="0.2">
      <c r="A1821" s="147"/>
      <c r="B1821" s="186"/>
      <c r="C1821" s="186"/>
      <c r="D1821" s="186"/>
      <c r="E1821" s="186"/>
      <c r="F1821" s="145"/>
      <c r="G1821" s="145"/>
      <c r="H1821" s="145"/>
      <c r="I1821" s="145"/>
      <c r="J1821" s="145"/>
      <c r="K1821" s="145"/>
      <c r="L1821" s="145"/>
      <c r="M1821" s="145"/>
      <c r="N1821" s="145"/>
      <c r="O1821" s="145"/>
      <c r="P1821" s="145"/>
      <c r="Q1821" s="145"/>
      <c r="R1821" s="145"/>
      <c r="S1821" s="145"/>
      <c r="T1821" s="145"/>
      <c r="U1821" s="145"/>
      <c r="V1821" s="145"/>
      <c r="W1821" s="145"/>
      <c r="X1821" s="145"/>
      <c r="Y1821" s="145"/>
      <c r="Z1821" s="145"/>
    </row>
    <row r="1822" spans="1:26" ht="14.25" customHeight="1" x14ac:dyDescent="0.2">
      <c r="A1822" s="147"/>
      <c r="B1822" s="140" t="s">
        <v>662</v>
      </c>
      <c r="C1822" s="3"/>
      <c r="D1822" s="141">
        <v>42</v>
      </c>
      <c r="E1822" s="143">
        <v>42</v>
      </c>
      <c r="F1822" s="145"/>
      <c r="G1822" s="145"/>
      <c r="H1822" s="145"/>
      <c r="I1822" s="145"/>
      <c r="J1822" s="145"/>
      <c r="K1822" s="145"/>
      <c r="L1822" s="145"/>
      <c r="M1822" s="145"/>
      <c r="N1822" s="145"/>
      <c r="O1822" s="145"/>
      <c r="P1822" s="145"/>
      <c r="Q1822" s="145"/>
      <c r="R1822" s="145"/>
      <c r="S1822" s="145"/>
      <c r="T1822" s="145"/>
      <c r="U1822" s="145"/>
      <c r="V1822" s="145"/>
      <c r="W1822" s="145"/>
      <c r="X1822" s="145"/>
      <c r="Y1822" s="145"/>
      <c r="Z1822" s="145"/>
    </row>
    <row r="1823" spans="1:26" ht="15" customHeight="1" x14ac:dyDescent="0.2">
      <c r="A1823" s="147"/>
      <c r="B1823" s="181" t="s">
        <v>660</v>
      </c>
      <c r="C1823" s="182"/>
      <c r="D1823" s="183"/>
      <c r="E1823" s="144">
        <v>42</v>
      </c>
      <c r="F1823" s="145"/>
      <c r="G1823" s="145"/>
      <c r="H1823" s="145"/>
      <c r="I1823" s="145"/>
      <c r="J1823" s="145"/>
      <c r="K1823" s="145"/>
      <c r="L1823" s="145"/>
      <c r="M1823" s="145"/>
      <c r="N1823" s="145"/>
      <c r="O1823" s="145"/>
      <c r="P1823" s="145"/>
      <c r="Q1823" s="145"/>
      <c r="R1823" s="145"/>
      <c r="S1823" s="145"/>
      <c r="T1823" s="145"/>
      <c r="U1823" s="145"/>
      <c r="V1823" s="145"/>
      <c r="W1823" s="145"/>
      <c r="X1823" s="145"/>
      <c r="Y1823" s="145"/>
      <c r="Z1823" s="145"/>
    </row>
    <row r="1824" spans="1:26" ht="14.25" customHeight="1" x14ac:dyDescent="0.25">
      <c r="A1824" s="149"/>
      <c r="B1824" s="148"/>
      <c r="C1824" s="148"/>
      <c r="D1824" s="148"/>
      <c r="E1824" s="148"/>
      <c r="F1824" s="145"/>
      <c r="G1824" s="145"/>
      <c r="H1824" s="145"/>
      <c r="I1824" s="145"/>
      <c r="J1824" s="137"/>
      <c r="K1824" s="137"/>
      <c r="L1824" s="137"/>
      <c r="M1824" s="137"/>
      <c r="N1824" s="137"/>
      <c r="O1824" s="137"/>
      <c r="P1824" s="137"/>
      <c r="Q1824" s="137"/>
      <c r="R1824" s="137"/>
      <c r="S1824" s="137"/>
      <c r="T1824" s="137"/>
      <c r="U1824" s="137"/>
      <c r="V1824" s="137"/>
      <c r="W1824" s="137"/>
      <c r="X1824" s="137"/>
      <c r="Y1824" s="137"/>
      <c r="Z1824" s="137"/>
    </row>
    <row r="1825" spans="1:26" ht="14.25" customHeight="1" x14ac:dyDescent="0.25">
      <c r="A1825" s="136" t="s">
        <v>669</v>
      </c>
      <c r="B1825" s="184" t="s">
        <v>723</v>
      </c>
      <c r="C1825" s="182"/>
      <c r="D1825" s="182"/>
      <c r="E1825" s="183"/>
      <c r="F1825" s="145"/>
      <c r="G1825" s="145"/>
      <c r="H1825" s="145"/>
      <c r="I1825" s="145"/>
      <c r="J1825" s="137"/>
      <c r="K1825" s="137"/>
      <c r="L1825" s="137"/>
      <c r="M1825" s="137"/>
      <c r="N1825" s="137"/>
      <c r="O1825" s="137"/>
      <c r="P1825" s="137"/>
      <c r="Q1825" s="137"/>
      <c r="R1825" s="137"/>
      <c r="S1825" s="137"/>
      <c r="T1825" s="137"/>
      <c r="U1825" s="137"/>
      <c r="V1825" s="137"/>
      <c r="W1825" s="137"/>
      <c r="X1825" s="137"/>
      <c r="Y1825" s="137"/>
      <c r="Z1825" s="137"/>
    </row>
    <row r="1826" spans="1:26" ht="14.25" customHeight="1" x14ac:dyDescent="0.2">
      <c r="A1826" s="147"/>
      <c r="B1826" s="185" t="s">
        <v>5</v>
      </c>
      <c r="C1826" s="187" t="s">
        <v>179</v>
      </c>
      <c r="D1826" s="187" t="s">
        <v>180</v>
      </c>
      <c r="E1826" s="188" t="s">
        <v>654</v>
      </c>
      <c r="F1826" s="145"/>
      <c r="G1826" s="145"/>
      <c r="H1826" s="145"/>
      <c r="I1826" s="145"/>
      <c r="J1826" s="145"/>
      <c r="K1826" s="145"/>
      <c r="L1826" s="145"/>
      <c r="M1826" s="145"/>
      <c r="N1826" s="145"/>
      <c r="O1826" s="145"/>
      <c r="P1826" s="145"/>
      <c r="Q1826" s="145"/>
      <c r="R1826" s="145"/>
      <c r="S1826" s="145"/>
      <c r="T1826" s="145"/>
      <c r="U1826" s="145"/>
      <c r="V1826" s="145"/>
      <c r="W1826" s="145"/>
      <c r="X1826" s="145"/>
      <c r="Y1826" s="145"/>
      <c r="Z1826" s="145"/>
    </row>
    <row r="1827" spans="1:26" ht="14.25" customHeight="1" x14ac:dyDescent="0.2">
      <c r="A1827" s="147"/>
      <c r="B1827" s="186"/>
      <c r="C1827" s="186"/>
      <c r="D1827" s="186"/>
      <c r="E1827" s="186"/>
      <c r="F1827" s="145"/>
      <c r="G1827" s="145"/>
      <c r="H1827" s="145"/>
      <c r="I1827" s="145"/>
      <c r="J1827" s="145"/>
      <c r="K1827" s="145"/>
      <c r="L1827" s="145"/>
      <c r="M1827" s="145"/>
      <c r="N1827" s="145"/>
      <c r="O1827" s="145"/>
      <c r="P1827" s="145"/>
      <c r="Q1827" s="145"/>
      <c r="R1827" s="145"/>
      <c r="S1827" s="145"/>
      <c r="T1827" s="145"/>
      <c r="U1827" s="145"/>
      <c r="V1827" s="145"/>
      <c r="W1827" s="145"/>
      <c r="X1827" s="145"/>
      <c r="Y1827" s="145"/>
      <c r="Z1827" s="145"/>
    </row>
    <row r="1828" spans="1:26" ht="14.25" customHeight="1" x14ac:dyDescent="0.2">
      <c r="A1828" s="147"/>
      <c r="B1828" s="140" t="s">
        <v>662</v>
      </c>
      <c r="C1828" s="142"/>
      <c r="D1828" s="142">
        <v>69</v>
      </c>
      <c r="E1828" s="143">
        <v>69</v>
      </c>
      <c r="F1828" s="145"/>
      <c r="G1828" s="145"/>
      <c r="H1828" s="145"/>
      <c r="I1828" s="145"/>
      <c r="J1828" s="145"/>
      <c r="K1828" s="145"/>
      <c r="L1828" s="145"/>
      <c r="M1828" s="145"/>
      <c r="N1828" s="145"/>
      <c r="O1828" s="145"/>
      <c r="P1828" s="145"/>
      <c r="Q1828" s="145"/>
      <c r="R1828" s="145"/>
      <c r="S1828" s="145"/>
      <c r="T1828" s="145"/>
      <c r="U1828" s="145"/>
      <c r="V1828" s="145"/>
      <c r="W1828" s="145"/>
      <c r="X1828" s="145"/>
      <c r="Y1828" s="145"/>
      <c r="Z1828" s="145"/>
    </row>
    <row r="1829" spans="1:26" ht="14.25" customHeight="1" x14ac:dyDescent="0.2">
      <c r="A1829" s="147"/>
      <c r="B1829" s="140" t="s">
        <v>656</v>
      </c>
      <c r="C1829" s="142"/>
      <c r="D1829" s="142">
        <v>41</v>
      </c>
      <c r="E1829" s="143">
        <v>41</v>
      </c>
      <c r="F1829" s="145"/>
      <c r="G1829" s="145"/>
      <c r="H1829" s="145"/>
      <c r="I1829" s="145"/>
      <c r="J1829" s="145"/>
      <c r="K1829" s="145"/>
      <c r="L1829" s="145"/>
      <c r="M1829" s="145"/>
      <c r="N1829" s="145"/>
      <c r="O1829" s="145"/>
      <c r="P1829" s="145"/>
      <c r="Q1829" s="145"/>
      <c r="R1829" s="145"/>
      <c r="S1829" s="145"/>
      <c r="T1829" s="145"/>
      <c r="U1829" s="145"/>
      <c r="V1829" s="145"/>
      <c r="W1829" s="145"/>
      <c r="X1829" s="145"/>
      <c r="Y1829" s="145"/>
      <c r="Z1829" s="145"/>
    </row>
    <row r="1830" spans="1:26" ht="14.25" customHeight="1" x14ac:dyDescent="0.2">
      <c r="A1830" s="147"/>
      <c r="B1830" s="140" t="s">
        <v>657</v>
      </c>
      <c r="C1830" s="142"/>
      <c r="D1830" s="142">
        <v>38</v>
      </c>
      <c r="E1830" s="143">
        <v>38</v>
      </c>
      <c r="F1830" s="145"/>
      <c r="G1830" s="145"/>
      <c r="H1830" s="145"/>
      <c r="I1830" s="145"/>
      <c r="J1830" s="145"/>
      <c r="K1830" s="145"/>
      <c r="L1830" s="145"/>
      <c r="M1830" s="145"/>
      <c r="N1830" s="145"/>
      <c r="O1830" s="145"/>
      <c r="P1830" s="145"/>
      <c r="Q1830" s="145"/>
      <c r="R1830" s="145"/>
      <c r="S1830" s="145"/>
      <c r="T1830" s="145"/>
      <c r="U1830" s="145"/>
      <c r="V1830" s="145"/>
      <c r="W1830" s="145"/>
      <c r="X1830" s="145"/>
      <c r="Y1830" s="145"/>
      <c r="Z1830" s="145"/>
    </row>
    <row r="1831" spans="1:26" ht="15" customHeight="1" x14ac:dyDescent="0.2">
      <c r="A1831" s="147"/>
      <c r="B1831" s="181" t="s">
        <v>660</v>
      </c>
      <c r="C1831" s="182"/>
      <c r="D1831" s="183"/>
      <c r="E1831" s="144">
        <v>148</v>
      </c>
      <c r="F1831" s="145"/>
      <c r="G1831" s="145"/>
      <c r="H1831" s="145"/>
      <c r="I1831" s="145"/>
      <c r="J1831" s="145"/>
      <c r="K1831" s="145"/>
      <c r="L1831" s="145"/>
      <c r="M1831" s="145"/>
      <c r="N1831" s="145"/>
      <c r="O1831" s="145"/>
      <c r="P1831" s="145"/>
      <c r="Q1831" s="145"/>
      <c r="R1831" s="145"/>
      <c r="S1831" s="145"/>
      <c r="T1831" s="145"/>
      <c r="U1831" s="145"/>
      <c r="V1831" s="145"/>
      <c r="W1831" s="145"/>
      <c r="X1831" s="145"/>
      <c r="Y1831" s="145"/>
      <c r="Z1831" s="145"/>
    </row>
    <row r="1832" spans="1:26" ht="14.25" customHeight="1" x14ac:dyDescent="0.25">
      <c r="A1832" s="149"/>
      <c r="B1832" s="148"/>
      <c r="C1832" s="148"/>
      <c r="D1832" s="148"/>
      <c r="E1832" s="148"/>
      <c r="F1832" s="145"/>
      <c r="G1832" s="145"/>
      <c r="H1832" s="145"/>
      <c r="I1832" s="145"/>
      <c r="J1832" s="137"/>
      <c r="K1832" s="137"/>
      <c r="L1832" s="137"/>
      <c r="M1832" s="137"/>
      <c r="N1832" s="137"/>
      <c r="O1832" s="137"/>
      <c r="P1832" s="137"/>
      <c r="Q1832" s="137"/>
      <c r="R1832" s="137"/>
      <c r="S1832" s="137"/>
      <c r="T1832" s="137"/>
      <c r="U1832" s="137"/>
      <c r="V1832" s="137"/>
      <c r="W1832" s="137"/>
      <c r="X1832" s="137"/>
      <c r="Y1832" s="137"/>
      <c r="Z1832" s="137"/>
    </row>
    <row r="1833" spans="1:26" ht="14.25" customHeight="1" x14ac:dyDescent="0.25">
      <c r="A1833" s="136" t="s">
        <v>670</v>
      </c>
      <c r="B1833" s="184" t="s">
        <v>724</v>
      </c>
      <c r="C1833" s="182"/>
      <c r="D1833" s="182"/>
      <c r="E1833" s="183"/>
      <c r="F1833" s="145"/>
      <c r="G1833" s="145"/>
      <c r="H1833" s="145"/>
      <c r="I1833" s="145"/>
      <c r="J1833" s="137"/>
      <c r="K1833" s="137"/>
      <c r="L1833" s="137"/>
      <c r="M1833" s="137"/>
      <c r="N1833" s="137"/>
      <c r="O1833" s="137"/>
      <c r="P1833" s="137"/>
      <c r="Q1833" s="137"/>
      <c r="R1833" s="137"/>
      <c r="S1833" s="137"/>
      <c r="T1833" s="137"/>
      <c r="U1833" s="137"/>
      <c r="V1833" s="137"/>
      <c r="W1833" s="137"/>
      <c r="X1833" s="137"/>
      <c r="Y1833" s="137"/>
      <c r="Z1833" s="137"/>
    </row>
    <row r="1834" spans="1:26" ht="14.25" customHeight="1" x14ac:dyDescent="0.2">
      <c r="A1834" s="147"/>
      <c r="B1834" s="185" t="s">
        <v>5</v>
      </c>
      <c r="C1834" s="187" t="s">
        <v>179</v>
      </c>
      <c r="D1834" s="187" t="s">
        <v>180</v>
      </c>
      <c r="E1834" s="188" t="s">
        <v>654</v>
      </c>
      <c r="F1834" s="145"/>
      <c r="G1834" s="145"/>
      <c r="H1834" s="145"/>
      <c r="I1834" s="145"/>
      <c r="J1834" s="145"/>
      <c r="K1834" s="145"/>
      <c r="L1834" s="145"/>
      <c r="M1834" s="145"/>
      <c r="N1834" s="145"/>
      <c r="O1834" s="145"/>
      <c r="P1834" s="145"/>
      <c r="Q1834" s="145"/>
      <c r="R1834" s="145"/>
      <c r="S1834" s="145"/>
      <c r="T1834" s="145"/>
      <c r="U1834" s="145"/>
      <c r="V1834" s="145"/>
      <c r="W1834" s="145"/>
      <c r="X1834" s="145"/>
      <c r="Y1834" s="145"/>
      <c r="Z1834" s="145"/>
    </row>
    <row r="1835" spans="1:26" ht="14.25" customHeight="1" x14ac:dyDescent="0.2">
      <c r="A1835" s="147"/>
      <c r="B1835" s="186"/>
      <c r="C1835" s="186"/>
      <c r="D1835" s="186"/>
      <c r="E1835" s="186"/>
      <c r="F1835" s="145"/>
      <c r="G1835" s="145"/>
      <c r="H1835" s="145"/>
      <c r="I1835" s="145"/>
      <c r="J1835" s="145"/>
      <c r="K1835" s="145"/>
      <c r="L1835" s="145"/>
      <c r="M1835" s="145"/>
      <c r="N1835" s="145"/>
      <c r="O1835" s="145"/>
      <c r="P1835" s="145"/>
      <c r="Q1835" s="145"/>
      <c r="R1835" s="145"/>
      <c r="S1835" s="145"/>
      <c r="T1835" s="145"/>
      <c r="U1835" s="145"/>
      <c r="V1835" s="145"/>
      <c r="W1835" s="145"/>
      <c r="X1835" s="145"/>
      <c r="Y1835" s="145"/>
      <c r="Z1835" s="145"/>
    </row>
    <row r="1836" spans="1:26" ht="14.25" customHeight="1" x14ac:dyDescent="0.2">
      <c r="A1836" s="147"/>
      <c r="B1836" s="140" t="s">
        <v>662</v>
      </c>
      <c r="C1836" s="141"/>
      <c r="D1836" s="141">
        <v>180</v>
      </c>
      <c r="E1836" s="143">
        <v>180</v>
      </c>
      <c r="F1836" s="145"/>
      <c r="G1836" s="145"/>
      <c r="H1836" s="145"/>
      <c r="I1836" s="145"/>
      <c r="J1836" s="145"/>
      <c r="K1836" s="145"/>
      <c r="L1836" s="145"/>
      <c r="M1836" s="145"/>
      <c r="N1836" s="145"/>
      <c r="O1836" s="145"/>
      <c r="P1836" s="145"/>
      <c r="Q1836" s="145"/>
      <c r="R1836" s="145"/>
      <c r="S1836" s="145"/>
      <c r="T1836" s="145"/>
      <c r="U1836" s="145"/>
      <c r="V1836" s="145"/>
      <c r="W1836" s="145"/>
      <c r="X1836" s="145"/>
      <c r="Y1836" s="145"/>
      <c r="Z1836" s="145"/>
    </row>
    <row r="1837" spans="1:26" ht="14.25" customHeight="1" x14ac:dyDescent="0.2">
      <c r="A1837" s="147"/>
      <c r="B1837" s="140" t="s">
        <v>659</v>
      </c>
      <c r="C1837" s="141"/>
      <c r="D1837" s="141">
        <v>20</v>
      </c>
      <c r="E1837" s="143">
        <v>20</v>
      </c>
      <c r="F1837" s="145"/>
      <c r="G1837" s="145"/>
      <c r="H1837" s="145"/>
      <c r="I1837" s="145"/>
      <c r="J1837" s="145"/>
      <c r="K1837" s="145"/>
      <c r="L1837" s="145"/>
      <c r="M1837" s="145"/>
      <c r="N1837" s="145"/>
      <c r="O1837" s="145"/>
      <c r="P1837" s="145"/>
      <c r="Q1837" s="145"/>
      <c r="R1837" s="145"/>
      <c r="S1837" s="145"/>
      <c r="T1837" s="145"/>
      <c r="U1837" s="145"/>
      <c r="V1837" s="145"/>
      <c r="W1837" s="145"/>
      <c r="X1837" s="145"/>
      <c r="Y1837" s="145"/>
      <c r="Z1837" s="145"/>
    </row>
    <row r="1838" spans="1:26" ht="15" customHeight="1" x14ac:dyDescent="0.2">
      <c r="A1838" s="147"/>
      <c r="B1838" s="181" t="s">
        <v>660</v>
      </c>
      <c r="C1838" s="182"/>
      <c r="D1838" s="183"/>
      <c r="E1838" s="144">
        <v>200</v>
      </c>
      <c r="F1838" s="145"/>
      <c r="G1838" s="145"/>
      <c r="H1838" s="145"/>
      <c r="I1838" s="145"/>
      <c r="J1838" s="145"/>
      <c r="K1838" s="145"/>
      <c r="L1838" s="145"/>
      <c r="M1838" s="145"/>
      <c r="N1838" s="145"/>
      <c r="O1838" s="145"/>
      <c r="P1838" s="145"/>
      <c r="Q1838" s="145"/>
      <c r="R1838" s="145"/>
      <c r="S1838" s="145"/>
      <c r="T1838" s="145"/>
      <c r="U1838" s="145"/>
      <c r="V1838" s="145"/>
      <c r="W1838" s="145"/>
      <c r="X1838" s="145"/>
      <c r="Y1838" s="145"/>
      <c r="Z1838" s="145"/>
    </row>
    <row r="1839" spans="1:26" ht="14.25" customHeight="1" x14ac:dyDescent="0.25">
      <c r="A1839" s="149"/>
      <c r="B1839" s="148"/>
      <c r="C1839" s="148"/>
      <c r="D1839" s="148"/>
      <c r="E1839" s="148"/>
      <c r="F1839" s="148"/>
      <c r="G1839" s="148"/>
      <c r="H1839" s="137"/>
      <c r="I1839" s="137"/>
      <c r="J1839" s="137"/>
      <c r="K1839" s="137"/>
      <c r="L1839" s="137"/>
      <c r="M1839" s="137"/>
      <c r="N1839" s="137"/>
      <c r="O1839" s="137"/>
      <c r="P1839" s="137"/>
      <c r="Q1839" s="137"/>
      <c r="R1839" s="137"/>
      <c r="S1839" s="137"/>
      <c r="T1839" s="137"/>
      <c r="U1839" s="137"/>
      <c r="V1839" s="137"/>
      <c r="W1839" s="137"/>
      <c r="X1839" s="137"/>
      <c r="Y1839" s="137"/>
      <c r="Z1839" s="137"/>
    </row>
    <row r="1840" spans="1:26" ht="14.25" customHeight="1" x14ac:dyDescent="0.25">
      <c r="A1840" s="136" t="s">
        <v>671</v>
      </c>
      <c r="B1840" s="184" t="s">
        <v>725</v>
      </c>
      <c r="C1840" s="182"/>
      <c r="D1840" s="182"/>
      <c r="E1840" s="183"/>
      <c r="F1840" s="148"/>
      <c r="G1840" s="148"/>
      <c r="H1840" s="137"/>
      <c r="I1840" s="137"/>
      <c r="J1840" s="137"/>
      <c r="K1840" s="137"/>
      <c r="L1840" s="137"/>
      <c r="M1840" s="137"/>
      <c r="N1840" s="137"/>
      <c r="O1840" s="137"/>
      <c r="P1840" s="137"/>
      <c r="Q1840" s="137"/>
      <c r="R1840" s="137"/>
      <c r="S1840" s="137"/>
      <c r="T1840" s="137"/>
      <c r="U1840" s="137"/>
      <c r="V1840" s="137"/>
      <c r="W1840" s="137"/>
      <c r="X1840" s="137"/>
      <c r="Y1840" s="137"/>
      <c r="Z1840" s="137"/>
    </row>
    <row r="1841" spans="1:26" ht="14.25" customHeight="1" x14ac:dyDescent="0.25">
      <c r="A1841" s="147"/>
      <c r="B1841" s="185" t="s">
        <v>5</v>
      </c>
      <c r="C1841" s="187" t="s">
        <v>179</v>
      </c>
      <c r="D1841" s="187" t="s">
        <v>180</v>
      </c>
      <c r="E1841" s="188" t="s">
        <v>654</v>
      </c>
      <c r="F1841" s="148"/>
      <c r="G1841" s="148"/>
      <c r="H1841" s="137"/>
      <c r="I1841" s="137"/>
      <c r="J1841" s="137"/>
      <c r="K1841" s="137"/>
      <c r="L1841" s="137"/>
      <c r="M1841" s="137"/>
      <c r="N1841" s="137"/>
      <c r="O1841" s="137"/>
      <c r="P1841" s="137"/>
      <c r="Q1841" s="137"/>
      <c r="R1841" s="137"/>
      <c r="S1841" s="137"/>
      <c r="T1841" s="137"/>
      <c r="U1841" s="137"/>
      <c r="V1841" s="137"/>
      <c r="W1841" s="137"/>
      <c r="X1841" s="137"/>
      <c r="Y1841" s="137"/>
      <c r="Z1841" s="137"/>
    </row>
    <row r="1842" spans="1:26" ht="14.25" customHeight="1" x14ac:dyDescent="0.25">
      <c r="A1842" s="147"/>
      <c r="B1842" s="186"/>
      <c r="C1842" s="186"/>
      <c r="D1842" s="186"/>
      <c r="E1842" s="186"/>
      <c r="F1842" s="148"/>
      <c r="G1842" s="148"/>
      <c r="H1842" s="137"/>
      <c r="I1842" s="137"/>
      <c r="J1842" s="137"/>
      <c r="K1842" s="137"/>
      <c r="L1842" s="137"/>
      <c r="M1842" s="137"/>
      <c r="N1842" s="137"/>
      <c r="O1842" s="137"/>
      <c r="P1842" s="137"/>
      <c r="Q1842" s="137"/>
      <c r="R1842" s="137"/>
      <c r="S1842" s="137"/>
      <c r="T1842" s="137"/>
      <c r="U1842" s="137"/>
      <c r="V1842" s="137"/>
      <c r="W1842" s="137"/>
      <c r="X1842" s="137"/>
      <c r="Y1842" s="137"/>
      <c r="Z1842" s="137"/>
    </row>
    <row r="1843" spans="1:26" ht="14.25" customHeight="1" x14ac:dyDescent="0.25">
      <c r="A1843" s="147"/>
      <c r="B1843" s="140" t="s">
        <v>662</v>
      </c>
      <c r="C1843" s="3"/>
      <c r="D1843" s="141">
        <v>465</v>
      </c>
      <c r="E1843" s="143">
        <v>465</v>
      </c>
      <c r="F1843" s="148"/>
      <c r="G1843" s="148"/>
      <c r="H1843" s="137"/>
      <c r="I1843" s="137"/>
      <c r="J1843" s="137"/>
      <c r="K1843" s="137"/>
      <c r="L1843" s="137"/>
      <c r="M1843" s="137"/>
      <c r="N1843" s="137"/>
      <c r="O1843" s="137"/>
      <c r="P1843" s="137"/>
      <c r="Q1843" s="137"/>
      <c r="R1843" s="137"/>
      <c r="S1843" s="137"/>
      <c r="T1843" s="137"/>
      <c r="U1843" s="137"/>
      <c r="V1843" s="137"/>
      <c r="W1843" s="137"/>
      <c r="X1843" s="137"/>
      <c r="Y1843" s="137"/>
      <c r="Z1843" s="137"/>
    </row>
    <row r="1844" spans="1:26" ht="14.25" customHeight="1" x14ac:dyDescent="0.25">
      <c r="A1844" s="147"/>
      <c r="B1844" s="181" t="s">
        <v>660</v>
      </c>
      <c r="C1844" s="182"/>
      <c r="D1844" s="183"/>
      <c r="E1844" s="144">
        <v>465</v>
      </c>
      <c r="F1844" s="148"/>
      <c r="G1844" s="148"/>
      <c r="H1844" s="137"/>
      <c r="I1844" s="137"/>
      <c r="J1844" s="137"/>
      <c r="K1844" s="137"/>
      <c r="L1844" s="137"/>
      <c r="M1844" s="137"/>
      <c r="N1844" s="137"/>
      <c r="O1844" s="137"/>
      <c r="P1844" s="137"/>
      <c r="Q1844" s="137"/>
      <c r="R1844" s="137"/>
      <c r="S1844" s="137"/>
      <c r="T1844" s="137"/>
      <c r="U1844" s="137"/>
      <c r="V1844" s="137"/>
      <c r="W1844" s="137"/>
      <c r="X1844" s="137"/>
      <c r="Y1844" s="137"/>
      <c r="Z1844" s="137"/>
    </row>
    <row r="1845" spans="1:26" ht="14.25" customHeight="1" x14ac:dyDescent="0.25">
      <c r="A1845" s="150"/>
      <c r="B1845" s="151"/>
      <c r="C1845" s="151"/>
      <c r="D1845" s="151"/>
      <c r="E1845" s="148"/>
      <c r="F1845" s="148"/>
      <c r="G1845" s="148"/>
      <c r="H1845" s="137"/>
      <c r="I1845" s="137"/>
      <c r="J1845" s="137"/>
      <c r="K1845" s="137"/>
      <c r="L1845" s="137"/>
      <c r="M1845" s="137"/>
      <c r="N1845" s="137"/>
      <c r="O1845" s="137"/>
      <c r="P1845" s="137"/>
      <c r="Q1845" s="137"/>
      <c r="R1845" s="137"/>
      <c r="S1845" s="137"/>
      <c r="T1845" s="137"/>
      <c r="U1845" s="137"/>
      <c r="V1845" s="137"/>
      <c r="W1845" s="137"/>
      <c r="X1845" s="137"/>
      <c r="Y1845" s="137"/>
      <c r="Z1845" s="137"/>
    </row>
    <row r="1846" spans="1:26" ht="14.25" customHeight="1" x14ac:dyDescent="0.25">
      <c r="A1846" s="136" t="s">
        <v>672</v>
      </c>
      <c r="B1846" s="184" t="s">
        <v>726</v>
      </c>
      <c r="C1846" s="182"/>
      <c r="D1846" s="182"/>
      <c r="E1846" s="183"/>
      <c r="F1846" s="148"/>
      <c r="G1846" s="148"/>
      <c r="H1846" s="137"/>
      <c r="I1846" s="137"/>
      <c r="J1846" s="137"/>
      <c r="K1846" s="137"/>
      <c r="L1846" s="137"/>
      <c r="M1846" s="137"/>
      <c r="N1846" s="137"/>
      <c r="O1846" s="137"/>
      <c r="P1846" s="137"/>
      <c r="Q1846" s="137"/>
      <c r="R1846" s="137"/>
      <c r="S1846" s="137"/>
      <c r="T1846" s="137"/>
      <c r="U1846" s="137"/>
      <c r="V1846" s="137"/>
      <c r="W1846" s="137"/>
      <c r="X1846" s="137"/>
      <c r="Y1846" s="137"/>
      <c r="Z1846" s="137"/>
    </row>
    <row r="1847" spans="1:26" ht="14.25" customHeight="1" x14ac:dyDescent="0.25">
      <c r="A1847" s="147"/>
      <c r="B1847" s="185" t="s">
        <v>5</v>
      </c>
      <c r="C1847" s="187" t="s">
        <v>179</v>
      </c>
      <c r="D1847" s="187" t="s">
        <v>180</v>
      </c>
      <c r="E1847" s="188" t="s">
        <v>654</v>
      </c>
      <c r="F1847" s="148"/>
      <c r="G1847" s="148"/>
      <c r="H1847" s="137"/>
      <c r="I1847" s="137"/>
      <c r="J1847" s="137"/>
      <c r="K1847" s="137"/>
      <c r="L1847" s="137"/>
      <c r="M1847" s="137"/>
      <c r="N1847" s="137"/>
      <c r="O1847" s="137"/>
      <c r="P1847" s="137"/>
      <c r="Q1847" s="137"/>
      <c r="R1847" s="137"/>
      <c r="S1847" s="137"/>
      <c r="T1847" s="137"/>
      <c r="U1847" s="137"/>
      <c r="V1847" s="137"/>
      <c r="W1847" s="137"/>
      <c r="X1847" s="137"/>
      <c r="Y1847" s="137"/>
      <c r="Z1847" s="137"/>
    </row>
    <row r="1848" spans="1:26" ht="14.25" customHeight="1" x14ac:dyDescent="0.25">
      <c r="A1848" s="147"/>
      <c r="B1848" s="186"/>
      <c r="C1848" s="186"/>
      <c r="D1848" s="186"/>
      <c r="E1848" s="186"/>
      <c r="F1848" s="148"/>
      <c r="G1848" s="148"/>
      <c r="H1848" s="137"/>
      <c r="I1848" s="137"/>
      <c r="J1848" s="137"/>
      <c r="K1848" s="137"/>
      <c r="L1848" s="137"/>
      <c r="M1848" s="137"/>
      <c r="N1848" s="137"/>
      <c r="O1848" s="137"/>
      <c r="P1848" s="137"/>
      <c r="Q1848" s="137"/>
      <c r="R1848" s="137"/>
      <c r="S1848" s="137"/>
      <c r="T1848" s="137"/>
      <c r="U1848" s="137"/>
      <c r="V1848" s="137"/>
      <c r="W1848" s="137"/>
      <c r="X1848" s="137"/>
      <c r="Y1848" s="137"/>
      <c r="Z1848" s="137"/>
    </row>
    <row r="1849" spans="1:26" ht="14.25" customHeight="1" x14ac:dyDescent="0.25">
      <c r="A1849" s="147"/>
      <c r="B1849" s="140" t="s">
        <v>673</v>
      </c>
      <c r="C1849" s="3"/>
      <c r="D1849" s="141">
        <v>200</v>
      </c>
      <c r="E1849" s="143">
        <v>200</v>
      </c>
      <c r="F1849" s="148"/>
      <c r="G1849" s="148"/>
      <c r="H1849" s="137"/>
      <c r="I1849" s="137"/>
      <c r="J1849" s="137"/>
      <c r="K1849" s="137"/>
      <c r="L1849" s="137"/>
      <c r="M1849" s="137"/>
      <c r="N1849" s="137"/>
      <c r="O1849" s="137"/>
      <c r="P1849" s="137"/>
      <c r="Q1849" s="137"/>
      <c r="R1849" s="137"/>
      <c r="S1849" s="137"/>
      <c r="T1849" s="137"/>
      <c r="U1849" s="137"/>
      <c r="V1849" s="137"/>
      <c r="W1849" s="137"/>
      <c r="X1849" s="137"/>
      <c r="Y1849" s="137"/>
      <c r="Z1849" s="137"/>
    </row>
    <row r="1850" spans="1:26" ht="14.25" customHeight="1" x14ac:dyDescent="0.25">
      <c r="A1850" s="147"/>
      <c r="B1850" s="181" t="s">
        <v>660</v>
      </c>
      <c r="C1850" s="182"/>
      <c r="D1850" s="183"/>
      <c r="E1850" s="144">
        <v>200</v>
      </c>
      <c r="F1850" s="148"/>
      <c r="G1850" s="148"/>
      <c r="H1850" s="137"/>
      <c r="I1850" s="137"/>
      <c r="J1850" s="137"/>
      <c r="K1850" s="137"/>
      <c r="L1850" s="137"/>
      <c r="M1850" s="137"/>
      <c r="N1850" s="137"/>
      <c r="O1850" s="137"/>
      <c r="P1850" s="137"/>
      <c r="Q1850" s="137"/>
      <c r="R1850" s="137"/>
      <c r="S1850" s="137"/>
      <c r="T1850" s="137"/>
      <c r="U1850" s="137"/>
      <c r="V1850" s="137"/>
      <c r="W1850" s="137"/>
      <c r="X1850" s="137"/>
      <c r="Y1850" s="137"/>
      <c r="Z1850" s="137"/>
    </row>
    <row r="1851" spans="1:26" ht="14.25" customHeight="1" x14ac:dyDescent="0.25">
      <c r="A1851" s="150"/>
      <c r="B1851" s="151"/>
      <c r="C1851" s="151"/>
      <c r="D1851" s="151"/>
      <c r="E1851" s="148"/>
      <c r="F1851" s="148"/>
      <c r="G1851" s="148"/>
      <c r="H1851" s="137"/>
      <c r="I1851" s="137"/>
      <c r="J1851" s="137"/>
      <c r="K1851" s="137"/>
      <c r="L1851" s="137"/>
      <c r="M1851" s="137"/>
      <c r="N1851" s="137"/>
      <c r="O1851" s="137"/>
      <c r="P1851" s="137"/>
      <c r="Q1851" s="137"/>
      <c r="R1851" s="137"/>
      <c r="S1851" s="137"/>
      <c r="T1851" s="137"/>
      <c r="U1851" s="137"/>
      <c r="V1851" s="137"/>
      <c r="W1851" s="137"/>
      <c r="X1851" s="137"/>
      <c r="Y1851" s="137"/>
      <c r="Z1851" s="137"/>
    </row>
    <row r="1852" spans="1:26" ht="14.25" customHeight="1" x14ac:dyDescent="0.25">
      <c r="A1852" s="136" t="s">
        <v>674</v>
      </c>
      <c r="B1852" s="184" t="s">
        <v>727</v>
      </c>
      <c r="C1852" s="182"/>
      <c r="D1852" s="182"/>
      <c r="E1852" s="183"/>
      <c r="F1852" s="148"/>
      <c r="G1852" s="148"/>
      <c r="H1852" s="137"/>
      <c r="I1852" s="137"/>
      <c r="J1852" s="137"/>
      <c r="K1852" s="137"/>
      <c r="L1852" s="137"/>
      <c r="M1852" s="137"/>
      <c r="N1852" s="137"/>
      <c r="O1852" s="137"/>
      <c r="P1852" s="137"/>
      <c r="Q1852" s="137"/>
      <c r="R1852" s="137"/>
      <c r="S1852" s="137"/>
      <c r="T1852" s="137"/>
      <c r="U1852" s="137"/>
      <c r="V1852" s="137"/>
      <c r="W1852" s="137"/>
      <c r="X1852" s="137"/>
      <c r="Y1852" s="137"/>
      <c r="Z1852" s="137"/>
    </row>
    <row r="1853" spans="1:26" ht="14.25" customHeight="1" x14ac:dyDescent="0.25">
      <c r="A1853" s="147"/>
      <c r="B1853" s="185" t="s">
        <v>5</v>
      </c>
      <c r="C1853" s="187" t="s">
        <v>179</v>
      </c>
      <c r="D1853" s="187" t="s">
        <v>180</v>
      </c>
      <c r="E1853" s="188" t="s">
        <v>654</v>
      </c>
      <c r="F1853" s="148"/>
      <c r="G1853" s="148"/>
      <c r="H1853" s="137"/>
      <c r="I1853" s="137"/>
      <c r="J1853" s="137"/>
      <c r="K1853" s="137"/>
      <c r="L1853" s="137"/>
      <c r="M1853" s="137"/>
      <c r="N1853" s="137"/>
      <c r="O1853" s="137"/>
      <c r="P1853" s="137"/>
      <c r="Q1853" s="137"/>
      <c r="R1853" s="137"/>
      <c r="S1853" s="137"/>
      <c r="T1853" s="137"/>
      <c r="U1853" s="137"/>
      <c r="V1853" s="137"/>
      <c r="W1853" s="137"/>
      <c r="X1853" s="137"/>
      <c r="Y1853" s="137"/>
      <c r="Z1853" s="137"/>
    </row>
    <row r="1854" spans="1:26" ht="14.25" customHeight="1" x14ac:dyDescent="0.25">
      <c r="A1854" s="147"/>
      <c r="B1854" s="186"/>
      <c r="C1854" s="186"/>
      <c r="D1854" s="186"/>
      <c r="E1854" s="186"/>
      <c r="F1854" s="148"/>
      <c r="G1854" s="148"/>
      <c r="H1854" s="137"/>
      <c r="I1854" s="137"/>
      <c r="J1854" s="137"/>
      <c r="K1854" s="137"/>
      <c r="L1854" s="137"/>
      <c r="M1854" s="137"/>
      <c r="N1854" s="137"/>
      <c r="O1854" s="137"/>
      <c r="P1854" s="137"/>
      <c r="Q1854" s="137"/>
      <c r="R1854" s="137"/>
      <c r="S1854" s="137"/>
      <c r="T1854" s="137"/>
      <c r="U1854" s="137"/>
      <c r="V1854" s="137"/>
      <c r="W1854" s="137"/>
      <c r="X1854" s="137"/>
      <c r="Y1854" s="137"/>
      <c r="Z1854" s="137"/>
    </row>
    <row r="1855" spans="1:26" ht="14.25" customHeight="1" x14ac:dyDescent="0.25">
      <c r="A1855" s="147"/>
      <c r="B1855" s="140" t="s">
        <v>673</v>
      </c>
      <c r="C1855" s="141">
        <v>2</v>
      </c>
      <c r="D1855" s="142"/>
      <c r="E1855" s="143">
        <v>2</v>
      </c>
      <c r="F1855" s="148"/>
      <c r="G1855" s="148"/>
      <c r="H1855" s="137"/>
      <c r="I1855" s="137"/>
      <c r="J1855" s="137"/>
      <c r="K1855" s="137"/>
      <c r="L1855" s="137"/>
      <c r="M1855" s="137"/>
      <c r="N1855" s="137"/>
      <c r="O1855" s="137"/>
      <c r="P1855" s="137"/>
      <c r="Q1855" s="137"/>
      <c r="R1855" s="137"/>
      <c r="S1855" s="137"/>
      <c r="T1855" s="137"/>
      <c r="U1855" s="137"/>
      <c r="V1855" s="137"/>
      <c r="W1855" s="137"/>
      <c r="X1855" s="137"/>
      <c r="Y1855" s="137"/>
      <c r="Z1855" s="137"/>
    </row>
    <row r="1856" spans="1:26" ht="14.25" customHeight="1" x14ac:dyDescent="0.25">
      <c r="A1856" s="147"/>
      <c r="B1856" s="181" t="s">
        <v>660</v>
      </c>
      <c r="C1856" s="182"/>
      <c r="D1856" s="183"/>
      <c r="E1856" s="144">
        <v>2</v>
      </c>
      <c r="F1856" s="148"/>
      <c r="G1856" s="148"/>
      <c r="H1856" s="137"/>
      <c r="I1856" s="137"/>
      <c r="J1856" s="137"/>
      <c r="K1856" s="137"/>
      <c r="L1856" s="137"/>
      <c r="M1856" s="137"/>
      <c r="N1856" s="137"/>
      <c r="O1856" s="137"/>
      <c r="P1856" s="137"/>
      <c r="Q1856" s="137"/>
      <c r="R1856" s="137"/>
      <c r="S1856" s="137"/>
      <c r="T1856" s="137"/>
      <c r="U1856" s="137"/>
      <c r="V1856" s="137"/>
      <c r="W1856" s="137"/>
      <c r="X1856" s="137"/>
      <c r="Y1856" s="137"/>
      <c r="Z1856" s="137"/>
    </row>
    <row r="1857" spans="1:26" ht="14.25" customHeight="1" x14ac:dyDescent="0.25">
      <c r="A1857" s="150"/>
      <c r="B1857" s="151"/>
      <c r="C1857" s="151"/>
      <c r="D1857" s="151"/>
      <c r="E1857" s="148"/>
      <c r="F1857" s="148"/>
      <c r="G1857" s="148"/>
      <c r="H1857" s="137"/>
      <c r="I1857" s="137"/>
      <c r="J1857" s="137"/>
      <c r="K1857" s="137"/>
      <c r="L1857" s="137"/>
      <c r="M1857" s="137"/>
      <c r="N1857" s="137"/>
      <c r="O1857" s="137"/>
      <c r="P1857" s="137"/>
      <c r="Q1857" s="137"/>
      <c r="R1857" s="137"/>
      <c r="S1857" s="137"/>
      <c r="T1857" s="137"/>
      <c r="U1857" s="137"/>
      <c r="V1857" s="137"/>
      <c r="W1857" s="137"/>
      <c r="X1857" s="137"/>
      <c r="Y1857" s="137"/>
      <c r="Z1857" s="137"/>
    </row>
    <row r="1858" spans="1:26" ht="14.25" customHeight="1" x14ac:dyDescent="0.25">
      <c r="A1858" s="136" t="s">
        <v>675</v>
      </c>
      <c r="B1858" s="184" t="s">
        <v>728</v>
      </c>
      <c r="C1858" s="182"/>
      <c r="D1858" s="182"/>
      <c r="E1858" s="183"/>
      <c r="F1858" s="148"/>
      <c r="G1858" s="148"/>
      <c r="H1858" s="137"/>
      <c r="I1858" s="137"/>
      <c r="J1858" s="137"/>
      <c r="K1858" s="137"/>
      <c r="L1858" s="137"/>
      <c r="M1858" s="137"/>
      <c r="N1858" s="137"/>
      <c r="O1858" s="137"/>
      <c r="P1858" s="137"/>
      <c r="Q1858" s="137"/>
      <c r="R1858" s="137"/>
      <c r="S1858" s="137"/>
      <c r="T1858" s="137"/>
      <c r="U1858" s="137"/>
      <c r="V1858" s="137"/>
      <c r="W1858" s="137"/>
      <c r="X1858" s="137"/>
      <c r="Y1858" s="137"/>
      <c r="Z1858" s="137"/>
    </row>
    <row r="1859" spans="1:26" ht="14.25" customHeight="1" x14ac:dyDescent="0.25">
      <c r="A1859" s="147"/>
      <c r="B1859" s="185" t="s">
        <v>5</v>
      </c>
      <c r="C1859" s="187" t="s">
        <v>179</v>
      </c>
      <c r="D1859" s="187" t="s">
        <v>180</v>
      </c>
      <c r="E1859" s="188" t="s">
        <v>654</v>
      </c>
      <c r="F1859" s="148"/>
      <c r="G1859" s="148"/>
      <c r="H1859" s="137"/>
      <c r="I1859" s="137"/>
      <c r="J1859" s="137"/>
      <c r="K1859" s="137"/>
      <c r="L1859" s="137"/>
      <c r="M1859" s="137"/>
      <c r="N1859" s="137"/>
      <c r="O1859" s="137"/>
      <c r="P1859" s="137"/>
      <c r="Q1859" s="137"/>
      <c r="R1859" s="137"/>
      <c r="S1859" s="137"/>
      <c r="T1859" s="137"/>
      <c r="U1859" s="137"/>
      <c r="V1859" s="137"/>
      <c r="W1859" s="137"/>
      <c r="X1859" s="137"/>
      <c r="Y1859" s="137"/>
      <c r="Z1859" s="137"/>
    </row>
    <row r="1860" spans="1:26" ht="14.25" customHeight="1" x14ac:dyDescent="0.25">
      <c r="A1860" s="147"/>
      <c r="B1860" s="186"/>
      <c r="C1860" s="186"/>
      <c r="D1860" s="186"/>
      <c r="E1860" s="186"/>
      <c r="F1860" s="148"/>
      <c r="G1860" s="148"/>
      <c r="H1860" s="137"/>
      <c r="I1860" s="137"/>
      <c r="J1860" s="137"/>
      <c r="K1860" s="137"/>
      <c r="L1860" s="137"/>
      <c r="M1860" s="137"/>
      <c r="N1860" s="137"/>
      <c r="O1860" s="137"/>
      <c r="P1860" s="137"/>
      <c r="Q1860" s="137"/>
      <c r="R1860" s="137"/>
      <c r="S1860" s="137"/>
      <c r="T1860" s="137"/>
      <c r="U1860" s="137"/>
      <c r="V1860" s="137"/>
      <c r="W1860" s="137"/>
      <c r="X1860" s="137"/>
      <c r="Y1860" s="137"/>
      <c r="Z1860" s="137"/>
    </row>
    <row r="1861" spans="1:26" ht="14.25" customHeight="1" x14ac:dyDescent="0.25">
      <c r="A1861" s="147"/>
      <c r="B1861" s="140" t="s">
        <v>662</v>
      </c>
      <c r="C1861" s="141">
        <v>100</v>
      </c>
      <c r="D1861" s="142"/>
      <c r="E1861" s="143">
        <v>100</v>
      </c>
      <c r="F1861" s="148"/>
      <c r="G1861" s="148"/>
      <c r="H1861" s="137"/>
      <c r="I1861" s="137"/>
      <c r="J1861" s="137"/>
      <c r="K1861" s="137"/>
      <c r="L1861" s="137"/>
      <c r="M1861" s="137"/>
      <c r="N1861" s="137"/>
      <c r="O1861" s="137"/>
      <c r="P1861" s="137"/>
      <c r="Q1861" s="137"/>
      <c r="R1861" s="137"/>
      <c r="S1861" s="137"/>
      <c r="T1861" s="137"/>
      <c r="U1861" s="137"/>
      <c r="V1861" s="137"/>
      <c r="W1861" s="137"/>
      <c r="X1861" s="137"/>
      <c r="Y1861" s="137"/>
      <c r="Z1861" s="137"/>
    </row>
    <row r="1862" spans="1:26" ht="14.25" customHeight="1" x14ac:dyDescent="0.25">
      <c r="A1862" s="147"/>
      <c r="B1862" s="181" t="s">
        <v>660</v>
      </c>
      <c r="C1862" s="182"/>
      <c r="D1862" s="183"/>
      <c r="E1862" s="144">
        <v>100</v>
      </c>
      <c r="F1862" s="148"/>
      <c r="G1862" s="148"/>
      <c r="H1862" s="137"/>
      <c r="I1862" s="137"/>
      <c r="J1862" s="137"/>
      <c r="K1862" s="137"/>
      <c r="L1862" s="137"/>
      <c r="M1862" s="137"/>
      <c r="N1862" s="137"/>
      <c r="O1862" s="137"/>
      <c r="P1862" s="137"/>
      <c r="Q1862" s="137"/>
      <c r="R1862" s="137"/>
      <c r="S1862" s="137"/>
      <c r="T1862" s="137"/>
      <c r="U1862" s="137"/>
      <c r="V1862" s="137"/>
      <c r="W1862" s="137"/>
      <c r="X1862" s="137"/>
      <c r="Y1862" s="137"/>
      <c r="Z1862" s="137"/>
    </row>
    <row r="1863" spans="1:26" ht="14.25" customHeight="1" x14ac:dyDescent="0.25">
      <c r="A1863" s="150"/>
      <c r="B1863" s="151"/>
      <c r="C1863" s="151"/>
      <c r="D1863" s="151"/>
      <c r="E1863" s="148"/>
      <c r="F1863" s="148"/>
      <c r="G1863" s="148"/>
      <c r="H1863" s="137"/>
      <c r="I1863" s="137"/>
      <c r="J1863" s="137"/>
      <c r="K1863" s="137"/>
      <c r="L1863" s="137"/>
      <c r="M1863" s="137"/>
      <c r="N1863" s="137"/>
      <c r="O1863" s="137"/>
      <c r="P1863" s="137"/>
      <c r="Q1863" s="137"/>
      <c r="R1863" s="137"/>
      <c r="S1863" s="137"/>
      <c r="T1863" s="137"/>
      <c r="U1863" s="137"/>
      <c r="V1863" s="137"/>
      <c r="W1863" s="137"/>
      <c r="X1863" s="137"/>
      <c r="Y1863" s="137"/>
      <c r="Z1863" s="137"/>
    </row>
    <row r="1864" spans="1:26" ht="14.25" customHeight="1" x14ac:dyDescent="0.25">
      <c r="A1864" s="136" t="s">
        <v>676</v>
      </c>
      <c r="B1864" s="184" t="s">
        <v>729</v>
      </c>
      <c r="C1864" s="182"/>
      <c r="D1864" s="182"/>
      <c r="E1864" s="183"/>
      <c r="F1864" s="148"/>
      <c r="G1864" s="148"/>
      <c r="H1864" s="137"/>
      <c r="I1864" s="137"/>
      <c r="J1864" s="137"/>
      <c r="K1864" s="137"/>
      <c r="L1864" s="137"/>
      <c r="M1864" s="137"/>
      <c r="N1864" s="137"/>
      <c r="O1864" s="137"/>
      <c r="P1864" s="137"/>
      <c r="Q1864" s="137"/>
      <c r="R1864" s="137"/>
      <c r="S1864" s="137"/>
      <c r="T1864" s="137"/>
      <c r="U1864" s="137"/>
      <c r="V1864" s="137"/>
      <c r="W1864" s="137"/>
      <c r="X1864" s="137"/>
      <c r="Y1864" s="137"/>
      <c r="Z1864" s="137"/>
    </row>
    <row r="1865" spans="1:26" ht="14.25" customHeight="1" x14ac:dyDescent="0.25">
      <c r="A1865" s="147"/>
      <c r="B1865" s="185" t="s">
        <v>5</v>
      </c>
      <c r="C1865" s="187" t="s">
        <v>179</v>
      </c>
      <c r="D1865" s="187" t="s">
        <v>180</v>
      </c>
      <c r="E1865" s="188" t="s">
        <v>654</v>
      </c>
      <c r="F1865" s="148"/>
      <c r="G1865" s="148"/>
      <c r="H1865" s="137"/>
      <c r="I1865" s="137"/>
      <c r="J1865" s="137"/>
      <c r="K1865" s="137"/>
      <c r="L1865" s="137"/>
      <c r="M1865" s="137"/>
      <c r="N1865" s="137"/>
      <c r="O1865" s="137"/>
      <c r="P1865" s="137"/>
      <c r="Q1865" s="137"/>
      <c r="R1865" s="137"/>
      <c r="S1865" s="137"/>
      <c r="T1865" s="137"/>
      <c r="U1865" s="137"/>
      <c r="V1865" s="137"/>
      <c r="W1865" s="137"/>
      <c r="X1865" s="137"/>
      <c r="Y1865" s="137"/>
      <c r="Z1865" s="137"/>
    </row>
    <row r="1866" spans="1:26" ht="14.25" customHeight="1" x14ac:dyDescent="0.25">
      <c r="A1866" s="147"/>
      <c r="B1866" s="186"/>
      <c r="C1866" s="186"/>
      <c r="D1866" s="186"/>
      <c r="E1866" s="186"/>
      <c r="F1866" s="148"/>
      <c r="G1866" s="148"/>
      <c r="H1866" s="137"/>
      <c r="I1866" s="137"/>
      <c r="J1866" s="137"/>
      <c r="K1866" s="137"/>
      <c r="L1866" s="137"/>
      <c r="M1866" s="137"/>
      <c r="N1866" s="137"/>
      <c r="O1866" s="137"/>
      <c r="P1866" s="137"/>
      <c r="Q1866" s="137"/>
      <c r="R1866" s="137"/>
      <c r="S1866" s="137"/>
      <c r="T1866" s="137"/>
      <c r="U1866" s="137"/>
      <c r="V1866" s="137"/>
      <c r="W1866" s="137"/>
      <c r="X1866" s="137"/>
      <c r="Y1866" s="137"/>
      <c r="Z1866" s="137"/>
    </row>
    <row r="1867" spans="1:26" ht="14.25" customHeight="1" x14ac:dyDescent="0.25">
      <c r="A1867" s="147"/>
      <c r="B1867" s="140" t="s">
        <v>662</v>
      </c>
      <c r="C1867" s="142">
        <v>12</v>
      </c>
      <c r="D1867" s="142"/>
      <c r="E1867" s="143">
        <v>12</v>
      </c>
      <c r="F1867" s="148"/>
      <c r="G1867" s="148"/>
      <c r="H1867" s="137"/>
      <c r="I1867" s="137"/>
      <c r="J1867" s="137"/>
      <c r="K1867" s="137"/>
      <c r="L1867" s="137"/>
      <c r="M1867" s="137"/>
      <c r="N1867" s="137"/>
      <c r="O1867" s="137"/>
      <c r="P1867" s="137"/>
      <c r="Q1867" s="137"/>
      <c r="R1867" s="137"/>
      <c r="S1867" s="137"/>
      <c r="T1867" s="137"/>
      <c r="U1867" s="137"/>
      <c r="V1867" s="137"/>
      <c r="W1867" s="137"/>
      <c r="X1867" s="137"/>
      <c r="Y1867" s="137"/>
      <c r="Z1867" s="137"/>
    </row>
    <row r="1868" spans="1:26" ht="14.25" customHeight="1" x14ac:dyDescent="0.25">
      <c r="A1868" s="147"/>
      <c r="B1868" s="140" t="s">
        <v>677</v>
      </c>
      <c r="C1868" s="142">
        <v>1</v>
      </c>
      <c r="D1868" s="142"/>
      <c r="E1868" s="143">
        <v>1</v>
      </c>
      <c r="F1868" s="148"/>
      <c r="G1868" s="148"/>
      <c r="H1868" s="137"/>
      <c r="I1868" s="137"/>
      <c r="J1868" s="137"/>
      <c r="K1868" s="137"/>
      <c r="L1868" s="137"/>
      <c r="M1868" s="137"/>
      <c r="N1868" s="137"/>
      <c r="O1868" s="137"/>
      <c r="P1868" s="137"/>
      <c r="Q1868" s="137"/>
      <c r="R1868" s="137"/>
      <c r="S1868" s="137"/>
      <c r="T1868" s="137"/>
      <c r="U1868" s="137"/>
      <c r="V1868" s="137"/>
      <c r="W1868" s="137"/>
      <c r="X1868" s="137"/>
      <c r="Y1868" s="137"/>
      <c r="Z1868" s="137"/>
    </row>
    <row r="1869" spans="1:26" ht="14.25" customHeight="1" x14ac:dyDescent="0.25">
      <c r="A1869" s="147"/>
      <c r="B1869" s="181" t="s">
        <v>660</v>
      </c>
      <c r="C1869" s="182"/>
      <c r="D1869" s="183"/>
      <c r="E1869" s="144">
        <v>13</v>
      </c>
      <c r="F1869" s="148"/>
      <c r="G1869" s="148"/>
      <c r="H1869" s="137"/>
      <c r="I1869" s="137"/>
      <c r="J1869" s="137"/>
      <c r="K1869" s="137"/>
      <c r="L1869" s="137"/>
      <c r="M1869" s="137"/>
      <c r="N1869" s="137"/>
      <c r="O1869" s="137"/>
      <c r="P1869" s="137"/>
      <c r="Q1869" s="137"/>
      <c r="R1869" s="137"/>
      <c r="S1869" s="137"/>
      <c r="T1869" s="137"/>
      <c r="U1869" s="137"/>
      <c r="V1869" s="137"/>
      <c r="W1869" s="137"/>
      <c r="X1869" s="137"/>
      <c r="Y1869" s="137"/>
      <c r="Z1869" s="137"/>
    </row>
    <row r="1870" spans="1:26" ht="14.25" customHeight="1" x14ac:dyDescent="0.25">
      <c r="A1870" s="150"/>
      <c r="B1870" s="151"/>
      <c r="C1870" s="151"/>
      <c r="D1870" s="151"/>
      <c r="E1870" s="148"/>
      <c r="F1870" s="148"/>
      <c r="G1870" s="148"/>
      <c r="H1870" s="137"/>
      <c r="I1870" s="137"/>
      <c r="J1870" s="137"/>
      <c r="K1870" s="137"/>
      <c r="L1870" s="137"/>
      <c r="M1870" s="137"/>
      <c r="N1870" s="137"/>
      <c r="O1870" s="137"/>
      <c r="P1870" s="137"/>
      <c r="Q1870" s="137"/>
      <c r="R1870" s="137"/>
      <c r="S1870" s="137"/>
      <c r="T1870" s="137"/>
      <c r="U1870" s="137"/>
      <c r="V1870" s="137"/>
      <c r="W1870" s="137"/>
      <c r="X1870" s="137"/>
      <c r="Y1870" s="137"/>
      <c r="Z1870" s="137"/>
    </row>
    <row r="1871" spans="1:26" ht="14.25" customHeight="1" x14ac:dyDescent="0.25">
      <c r="A1871" s="136" t="s">
        <v>678</v>
      </c>
      <c r="B1871" s="184" t="s">
        <v>730</v>
      </c>
      <c r="C1871" s="182"/>
      <c r="D1871" s="182"/>
      <c r="E1871" s="183"/>
      <c r="F1871" s="148"/>
      <c r="G1871" s="148"/>
      <c r="H1871" s="137"/>
      <c r="I1871" s="137"/>
      <c r="J1871" s="137"/>
      <c r="K1871" s="137"/>
      <c r="L1871" s="137"/>
      <c r="M1871" s="137"/>
      <c r="N1871" s="137"/>
      <c r="O1871" s="137"/>
      <c r="P1871" s="137"/>
      <c r="Q1871" s="137"/>
      <c r="R1871" s="137"/>
      <c r="S1871" s="137"/>
      <c r="T1871" s="137"/>
      <c r="U1871" s="137"/>
      <c r="V1871" s="137"/>
      <c r="W1871" s="137"/>
      <c r="X1871" s="137"/>
      <c r="Y1871" s="137"/>
      <c r="Z1871" s="137"/>
    </row>
    <row r="1872" spans="1:26" ht="14.25" customHeight="1" x14ac:dyDescent="0.25">
      <c r="A1872" s="147"/>
      <c r="B1872" s="185" t="s">
        <v>5</v>
      </c>
      <c r="C1872" s="187" t="s">
        <v>179</v>
      </c>
      <c r="D1872" s="187" t="s">
        <v>180</v>
      </c>
      <c r="E1872" s="188" t="s">
        <v>654</v>
      </c>
      <c r="F1872" s="148"/>
      <c r="G1872" s="148"/>
      <c r="H1872" s="137"/>
      <c r="I1872" s="137"/>
      <c r="J1872" s="137"/>
      <c r="K1872" s="137"/>
      <c r="L1872" s="137"/>
      <c r="M1872" s="137"/>
      <c r="N1872" s="137"/>
      <c r="O1872" s="137"/>
      <c r="P1872" s="137"/>
      <c r="Q1872" s="137"/>
      <c r="R1872" s="137"/>
      <c r="S1872" s="137"/>
      <c r="T1872" s="137"/>
      <c r="U1872" s="137"/>
      <c r="V1872" s="137"/>
      <c r="W1872" s="137"/>
      <c r="X1872" s="137"/>
      <c r="Y1872" s="137"/>
      <c r="Z1872" s="137"/>
    </row>
    <row r="1873" spans="1:26" ht="14.25" customHeight="1" x14ac:dyDescent="0.25">
      <c r="A1873" s="147"/>
      <c r="B1873" s="186"/>
      <c r="C1873" s="186"/>
      <c r="D1873" s="186"/>
      <c r="E1873" s="186"/>
      <c r="F1873" s="148"/>
      <c r="G1873" s="148"/>
      <c r="H1873" s="137"/>
      <c r="I1873" s="137"/>
      <c r="J1873" s="137"/>
      <c r="K1873" s="137"/>
      <c r="L1873" s="137"/>
      <c r="M1873" s="137"/>
      <c r="N1873" s="137"/>
      <c r="O1873" s="137"/>
      <c r="P1873" s="137"/>
      <c r="Q1873" s="137"/>
      <c r="R1873" s="137"/>
      <c r="S1873" s="137"/>
      <c r="T1873" s="137"/>
      <c r="U1873" s="137"/>
      <c r="V1873" s="137"/>
      <c r="W1873" s="137"/>
      <c r="X1873" s="137"/>
      <c r="Y1873" s="137"/>
      <c r="Z1873" s="137"/>
    </row>
    <row r="1874" spans="1:26" ht="14.25" customHeight="1" x14ac:dyDescent="0.25">
      <c r="A1874" s="147"/>
      <c r="B1874" s="140" t="s">
        <v>662</v>
      </c>
      <c r="C1874" s="143">
        <v>33</v>
      </c>
      <c r="D1874" s="152"/>
      <c r="E1874" s="143">
        <v>33</v>
      </c>
      <c r="F1874" s="148"/>
      <c r="G1874" s="148"/>
      <c r="H1874" s="137"/>
      <c r="I1874" s="137"/>
      <c r="J1874" s="137"/>
      <c r="K1874" s="137"/>
      <c r="L1874" s="137"/>
      <c r="M1874" s="137"/>
      <c r="N1874" s="137"/>
      <c r="O1874" s="137"/>
      <c r="P1874" s="137"/>
      <c r="Q1874" s="137"/>
      <c r="R1874" s="137"/>
      <c r="S1874" s="137"/>
      <c r="T1874" s="137"/>
      <c r="U1874" s="137"/>
      <c r="V1874" s="137"/>
      <c r="W1874" s="137"/>
      <c r="X1874" s="137"/>
      <c r="Y1874" s="137"/>
      <c r="Z1874" s="137"/>
    </row>
    <row r="1875" spans="1:26" ht="14.25" customHeight="1" x14ac:dyDescent="0.25">
      <c r="A1875" s="147"/>
      <c r="B1875" s="181" t="s">
        <v>660</v>
      </c>
      <c r="C1875" s="182"/>
      <c r="D1875" s="183"/>
      <c r="E1875" s="144">
        <v>33</v>
      </c>
      <c r="F1875" s="148"/>
      <c r="G1875" s="148"/>
      <c r="H1875" s="137"/>
      <c r="I1875" s="137"/>
      <c r="J1875" s="137"/>
      <c r="K1875" s="137"/>
      <c r="L1875" s="137"/>
      <c r="M1875" s="137"/>
      <c r="Q1875" s="137"/>
      <c r="R1875" s="137"/>
      <c r="S1875" s="137"/>
      <c r="T1875" s="137"/>
      <c r="U1875" s="137"/>
      <c r="V1875" s="137"/>
      <c r="W1875" s="137"/>
      <c r="X1875" s="137"/>
      <c r="Y1875" s="137"/>
      <c r="Z1875" s="137"/>
    </row>
    <row r="1876" spans="1:26" ht="14.25" customHeight="1" x14ac:dyDescent="0.25">
      <c r="A1876" s="150"/>
      <c r="B1876" s="151"/>
      <c r="C1876" s="151"/>
      <c r="D1876" s="151"/>
      <c r="E1876" s="148"/>
      <c r="F1876" s="148"/>
      <c r="G1876" s="148"/>
      <c r="H1876" s="137"/>
      <c r="I1876" s="3"/>
      <c r="J1876" s="3"/>
      <c r="K1876" s="3"/>
      <c r="Q1876" s="145"/>
      <c r="R1876" s="145"/>
      <c r="S1876" s="145"/>
      <c r="T1876" s="145"/>
      <c r="U1876" s="145"/>
      <c r="V1876" s="145"/>
      <c r="W1876" s="145"/>
      <c r="X1876" s="145"/>
      <c r="Y1876" s="145"/>
      <c r="Z1876" s="145"/>
    </row>
    <row r="1877" spans="1:26" ht="14.25" customHeight="1" x14ac:dyDescent="0.25">
      <c r="A1877" s="136" t="s">
        <v>679</v>
      </c>
      <c r="B1877" s="184" t="s">
        <v>731</v>
      </c>
      <c r="C1877" s="182"/>
      <c r="D1877" s="182"/>
      <c r="E1877" s="183"/>
      <c r="F1877" s="148"/>
      <c r="G1877" s="148"/>
      <c r="H1877" s="137"/>
      <c r="I1877" s="137"/>
      <c r="J1877" s="137"/>
      <c r="K1877" s="137"/>
      <c r="L1877" s="137"/>
      <c r="M1877" s="137"/>
      <c r="N1877" s="137"/>
      <c r="O1877" s="137"/>
      <c r="P1877" s="137"/>
      <c r="Q1877" s="145"/>
      <c r="R1877" s="145"/>
      <c r="S1877" s="145"/>
      <c r="T1877" s="145"/>
      <c r="U1877" s="145"/>
      <c r="V1877" s="145"/>
      <c r="W1877" s="145"/>
      <c r="X1877" s="145"/>
      <c r="Y1877" s="145"/>
      <c r="Z1877" s="145"/>
    </row>
    <row r="1878" spans="1:26" ht="14.25" customHeight="1" x14ac:dyDescent="0.25">
      <c r="A1878" s="147"/>
      <c r="B1878" s="185" t="s">
        <v>5</v>
      </c>
      <c r="C1878" s="187" t="s">
        <v>179</v>
      </c>
      <c r="D1878" s="187" t="s">
        <v>180</v>
      </c>
      <c r="E1878" s="188" t="s">
        <v>654</v>
      </c>
      <c r="F1878" s="148"/>
      <c r="G1878" s="148"/>
      <c r="H1878" s="137"/>
      <c r="I1878" s="145"/>
      <c r="J1878" s="145"/>
      <c r="K1878" s="145"/>
      <c r="L1878" s="145"/>
      <c r="M1878" s="145"/>
      <c r="N1878" s="145"/>
      <c r="O1878" s="145"/>
      <c r="P1878" s="145"/>
      <c r="Q1878" s="145"/>
      <c r="R1878" s="145"/>
      <c r="S1878" s="145"/>
      <c r="T1878" s="145"/>
      <c r="U1878" s="145"/>
      <c r="V1878" s="145"/>
      <c r="W1878" s="145"/>
      <c r="X1878" s="145"/>
      <c r="Y1878" s="145"/>
      <c r="Z1878" s="145"/>
    </row>
    <row r="1879" spans="1:26" ht="15" customHeight="1" x14ac:dyDescent="0.25">
      <c r="A1879" s="147"/>
      <c r="B1879" s="186"/>
      <c r="C1879" s="186"/>
      <c r="D1879" s="186"/>
      <c r="E1879" s="186"/>
      <c r="F1879" s="148"/>
      <c r="G1879" s="148"/>
      <c r="H1879" s="137"/>
      <c r="I1879" s="145"/>
      <c r="J1879" s="145"/>
      <c r="K1879" s="145"/>
      <c r="L1879" s="145"/>
      <c r="M1879" s="145"/>
      <c r="N1879" s="145"/>
      <c r="O1879" s="145"/>
      <c r="P1879" s="145"/>
      <c r="Q1879" s="145"/>
      <c r="R1879" s="145"/>
      <c r="S1879" s="145"/>
      <c r="T1879" s="145"/>
      <c r="U1879" s="145"/>
      <c r="V1879" s="145"/>
      <c r="W1879" s="145"/>
      <c r="X1879" s="145"/>
      <c r="Y1879" s="145"/>
      <c r="Z1879" s="145"/>
    </row>
    <row r="1880" spans="1:26" ht="14.25" customHeight="1" x14ac:dyDescent="0.25">
      <c r="A1880" s="147"/>
      <c r="B1880" s="140" t="s">
        <v>662</v>
      </c>
      <c r="C1880" s="143">
        <v>9</v>
      </c>
      <c r="D1880" s="142"/>
      <c r="E1880" s="143">
        <v>9</v>
      </c>
      <c r="F1880" s="148"/>
      <c r="G1880" s="148"/>
      <c r="H1880" s="137"/>
      <c r="I1880" s="145"/>
      <c r="J1880" s="145"/>
      <c r="K1880" s="145"/>
      <c r="L1880" s="145"/>
      <c r="M1880" s="145"/>
      <c r="N1880" s="145"/>
      <c r="O1880" s="145"/>
      <c r="P1880" s="145"/>
      <c r="Q1880" s="145"/>
      <c r="R1880" s="145"/>
      <c r="S1880" s="145"/>
      <c r="T1880" s="145"/>
      <c r="U1880" s="145"/>
      <c r="V1880" s="145"/>
      <c r="W1880" s="145"/>
      <c r="X1880" s="145"/>
      <c r="Y1880" s="145"/>
      <c r="Z1880" s="145"/>
    </row>
    <row r="1881" spans="1:26" ht="14.25" customHeight="1" x14ac:dyDescent="0.25">
      <c r="A1881" s="147"/>
      <c r="B1881" s="181" t="s">
        <v>660</v>
      </c>
      <c r="C1881" s="182"/>
      <c r="D1881" s="183"/>
      <c r="E1881" s="144">
        <v>9</v>
      </c>
      <c r="F1881" s="148"/>
      <c r="G1881" s="148"/>
      <c r="H1881" s="137"/>
      <c r="I1881" s="145"/>
      <c r="J1881" s="145"/>
      <c r="K1881" s="145"/>
      <c r="L1881" s="145"/>
      <c r="M1881" s="145"/>
      <c r="N1881" s="145"/>
      <c r="O1881" s="145"/>
      <c r="P1881" s="145"/>
      <c r="Q1881" s="145"/>
      <c r="R1881" s="145"/>
      <c r="S1881" s="145"/>
      <c r="T1881" s="145"/>
      <c r="U1881" s="145"/>
      <c r="V1881" s="145"/>
      <c r="W1881" s="145"/>
      <c r="X1881" s="145"/>
      <c r="Y1881" s="145"/>
      <c r="Z1881" s="145"/>
    </row>
    <row r="1882" spans="1:26" ht="14.25" customHeight="1" x14ac:dyDescent="0.25">
      <c r="A1882" s="150"/>
      <c r="B1882" s="151"/>
      <c r="C1882" s="151"/>
      <c r="D1882" s="151"/>
      <c r="E1882" s="148"/>
      <c r="F1882" s="148"/>
      <c r="G1882" s="148"/>
      <c r="H1882" s="137"/>
      <c r="I1882" s="145"/>
      <c r="J1882" s="145"/>
      <c r="K1882" s="145"/>
      <c r="L1882" s="145"/>
      <c r="M1882" s="145"/>
      <c r="N1882" s="145"/>
      <c r="O1882" s="145"/>
      <c r="P1882" s="145"/>
      <c r="Q1882" s="145"/>
      <c r="R1882" s="145"/>
      <c r="S1882" s="145"/>
      <c r="T1882" s="145"/>
      <c r="U1882" s="145"/>
      <c r="V1882" s="145"/>
      <c r="W1882" s="145"/>
      <c r="X1882" s="145"/>
      <c r="Y1882" s="145"/>
      <c r="Z1882" s="145"/>
    </row>
    <row r="1883" spans="1:26" ht="14.25" customHeight="1" x14ac:dyDescent="0.25">
      <c r="A1883" s="136" t="s">
        <v>680</v>
      </c>
      <c r="B1883" s="184" t="s">
        <v>732</v>
      </c>
      <c r="C1883" s="182"/>
      <c r="D1883" s="182"/>
      <c r="E1883" s="183"/>
      <c r="F1883" s="148"/>
      <c r="G1883" s="148"/>
      <c r="H1883" s="137"/>
      <c r="I1883" s="137"/>
      <c r="J1883" s="137"/>
      <c r="K1883" s="137"/>
      <c r="L1883" s="137"/>
      <c r="M1883" s="137"/>
      <c r="N1883" s="137"/>
      <c r="O1883" s="137"/>
      <c r="P1883" s="137"/>
      <c r="Q1883" s="145"/>
      <c r="R1883" s="145"/>
      <c r="S1883" s="145"/>
      <c r="T1883" s="145"/>
      <c r="U1883" s="145"/>
      <c r="V1883" s="145"/>
      <c r="W1883" s="145"/>
      <c r="X1883" s="145"/>
      <c r="Y1883" s="145"/>
      <c r="Z1883" s="145"/>
    </row>
    <row r="1884" spans="1:26" ht="14.25" customHeight="1" x14ac:dyDescent="0.25">
      <c r="A1884" s="147"/>
      <c r="B1884" s="185" t="s">
        <v>5</v>
      </c>
      <c r="C1884" s="187" t="s">
        <v>179</v>
      </c>
      <c r="D1884" s="187" t="s">
        <v>180</v>
      </c>
      <c r="E1884" s="188" t="s">
        <v>654</v>
      </c>
      <c r="F1884" s="148"/>
      <c r="G1884" s="148"/>
      <c r="H1884" s="137"/>
      <c r="I1884" s="145"/>
      <c r="J1884" s="145"/>
      <c r="K1884" s="145"/>
      <c r="L1884" s="145"/>
      <c r="M1884" s="145"/>
      <c r="N1884" s="145"/>
      <c r="O1884" s="145"/>
      <c r="P1884" s="145"/>
      <c r="Q1884" s="145"/>
      <c r="R1884" s="145"/>
      <c r="S1884" s="145"/>
      <c r="T1884" s="145"/>
      <c r="U1884" s="145"/>
      <c r="V1884" s="145"/>
      <c r="W1884" s="145"/>
      <c r="X1884" s="145"/>
      <c r="Y1884" s="145"/>
      <c r="Z1884" s="145"/>
    </row>
    <row r="1885" spans="1:26" ht="15" customHeight="1" x14ac:dyDescent="0.25">
      <c r="A1885" s="147"/>
      <c r="B1885" s="186"/>
      <c r="C1885" s="186"/>
      <c r="D1885" s="186"/>
      <c r="E1885" s="186"/>
      <c r="F1885" s="148"/>
      <c r="G1885" s="148"/>
      <c r="H1885" s="137"/>
      <c r="I1885" s="145"/>
      <c r="J1885" s="145"/>
      <c r="K1885" s="145"/>
      <c r="L1885" s="145"/>
      <c r="M1885" s="145"/>
      <c r="N1885" s="145"/>
      <c r="O1885" s="145"/>
      <c r="P1885" s="145"/>
      <c r="Q1885" s="145"/>
      <c r="R1885" s="145"/>
      <c r="S1885" s="145"/>
      <c r="T1885" s="145"/>
      <c r="U1885" s="145"/>
      <c r="V1885" s="145"/>
      <c r="W1885" s="145"/>
      <c r="X1885" s="145"/>
      <c r="Y1885" s="145"/>
      <c r="Z1885" s="145"/>
    </row>
    <row r="1886" spans="1:26" ht="14.25" customHeight="1" x14ac:dyDescent="0.25">
      <c r="A1886" s="147"/>
      <c r="B1886" s="140" t="s">
        <v>662</v>
      </c>
      <c r="C1886" s="142">
        <v>1</v>
      </c>
      <c r="D1886" s="142"/>
      <c r="E1886" s="143">
        <v>1</v>
      </c>
      <c r="F1886" s="148"/>
      <c r="G1886" s="148"/>
      <c r="H1886" s="137"/>
      <c r="I1886" s="145"/>
      <c r="J1886" s="145"/>
      <c r="K1886" s="145"/>
      <c r="L1886" s="145"/>
      <c r="M1886" s="145"/>
      <c r="N1886" s="145"/>
      <c r="O1886" s="145"/>
      <c r="P1886" s="145"/>
      <c r="Q1886" s="145"/>
      <c r="R1886" s="145"/>
      <c r="S1886" s="145"/>
      <c r="T1886" s="145"/>
      <c r="U1886" s="145"/>
      <c r="V1886" s="145"/>
      <c r="W1886" s="145"/>
      <c r="X1886" s="145"/>
      <c r="Y1886" s="145"/>
      <c r="Z1886" s="145"/>
    </row>
    <row r="1887" spans="1:26" ht="14.25" customHeight="1" x14ac:dyDescent="0.25">
      <c r="A1887" s="147"/>
      <c r="B1887" s="140" t="s">
        <v>677</v>
      </c>
      <c r="C1887" s="142">
        <v>1</v>
      </c>
      <c r="D1887" s="142"/>
      <c r="E1887" s="143">
        <v>1</v>
      </c>
      <c r="F1887" s="148"/>
      <c r="G1887" s="148"/>
      <c r="H1887" s="137"/>
      <c r="I1887" s="145"/>
      <c r="J1887" s="145"/>
      <c r="K1887" s="145"/>
      <c r="L1887" s="145"/>
      <c r="M1887" s="145"/>
      <c r="N1887" s="145"/>
      <c r="O1887" s="145"/>
      <c r="P1887" s="145"/>
      <c r="Q1887" s="145"/>
      <c r="R1887" s="145"/>
      <c r="S1887" s="145"/>
      <c r="T1887" s="145"/>
      <c r="U1887" s="145"/>
      <c r="V1887" s="145"/>
      <c r="W1887" s="145"/>
      <c r="X1887" s="145"/>
      <c r="Y1887" s="145"/>
      <c r="Z1887" s="145"/>
    </row>
    <row r="1888" spans="1:26" ht="14.25" customHeight="1" x14ac:dyDescent="0.25">
      <c r="A1888" s="147"/>
      <c r="B1888" s="181" t="s">
        <v>660</v>
      </c>
      <c r="C1888" s="182"/>
      <c r="D1888" s="183"/>
      <c r="E1888" s="144">
        <v>2</v>
      </c>
      <c r="F1888" s="148"/>
      <c r="G1888" s="148"/>
      <c r="H1888" s="137"/>
      <c r="I1888" s="145"/>
      <c r="J1888" s="145"/>
      <c r="K1888" s="145"/>
      <c r="L1888" s="145"/>
      <c r="M1888" s="145"/>
      <c r="N1888" s="145"/>
      <c r="O1888" s="145"/>
      <c r="P1888" s="145"/>
      <c r="Q1888" s="145"/>
      <c r="R1888" s="145"/>
      <c r="S1888" s="145"/>
      <c r="T1888" s="145"/>
      <c r="U1888" s="145"/>
      <c r="V1888" s="145"/>
      <c r="W1888" s="145"/>
      <c r="X1888" s="145"/>
      <c r="Y1888" s="145"/>
      <c r="Z1888" s="145"/>
    </row>
    <row r="1889" spans="1:26" ht="14.25" customHeight="1" x14ac:dyDescent="0.25">
      <c r="A1889" s="150"/>
      <c r="B1889" s="151"/>
      <c r="C1889" s="151"/>
      <c r="D1889" s="151"/>
      <c r="E1889" s="148"/>
      <c r="F1889" s="148"/>
      <c r="G1889" s="148"/>
      <c r="H1889" s="137"/>
      <c r="I1889" s="145"/>
      <c r="J1889" s="145"/>
      <c r="K1889" s="145"/>
      <c r="L1889" s="145"/>
      <c r="M1889" s="145"/>
      <c r="N1889" s="145"/>
      <c r="O1889" s="145"/>
      <c r="P1889" s="145"/>
      <c r="Q1889" s="145"/>
      <c r="R1889" s="145"/>
      <c r="S1889" s="145"/>
      <c r="T1889" s="145"/>
      <c r="U1889" s="145"/>
      <c r="V1889" s="145"/>
      <c r="W1889" s="145"/>
      <c r="X1889" s="145"/>
      <c r="Y1889" s="145"/>
      <c r="Z1889" s="145"/>
    </row>
    <row r="1890" spans="1:26" ht="14.25" customHeight="1" x14ac:dyDescent="0.25">
      <c r="A1890" s="136" t="s">
        <v>681</v>
      </c>
      <c r="B1890" s="184" t="s">
        <v>733</v>
      </c>
      <c r="C1890" s="182"/>
      <c r="D1890" s="182"/>
      <c r="E1890" s="183"/>
      <c r="F1890" s="148"/>
      <c r="G1890" s="148"/>
      <c r="H1890" s="137"/>
      <c r="I1890" s="137"/>
      <c r="J1890" s="137"/>
      <c r="K1890" s="137"/>
      <c r="L1890" s="137"/>
      <c r="M1890" s="137"/>
      <c r="N1890" s="137"/>
      <c r="O1890" s="137"/>
      <c r="P1890" s="137"/>
      <c r="Q1890" s="145"/>
      <c r="R1890" s="145"/>
      <c r="S1890" s="145"/>
      <c r="T1890" s="145"/>
      <c r="U1890" s="145"/>
      <c r="V1890" s="145"/>
      <c r="W1890" s="145"/>
      <c r="X1890" s="145"/>
      <c r="Y1890" s="145"/>
      <c r="Z1890" s="145"/>
    </row>
    <row r="1891" spans="1:26" ht="14.25" customHeight="1" x14ac:dyDescent="0.25">
      <c r="A1891" s="147"/>
      <c r="B1891" s="185" t="s">
        <v>5</v>
      </c>
      <c r="C1891" s="187" t="s">
        <v>179</v>
      </c>
      <c r="D1891" s="187" t="s">
        <v>180</v>
      </c>
      <c r="E1891" s="188" t="s">
        <v>654</v>
      </c>
      <c r="F1891" s="148"/>
      <c r="G1891" s="148"/>
      <c r="H1891" s="137"/>
      <c r="I1891" s="145"/>
      <c r="J1891" s="145"/>
      <c r="K1891" s="145"/>
      <c r="L1891" s="145"/>
      <c r="M1891" s="145"/>
      <c r="N1891" s="145"/>
      <c r="O1891" s="145"/>
      <c r="P1891" s="145"/>
      <c r="Q1891" s="145"/>
      <c r="R1891" s="145"/>
      <c r="S1891" s="145"/>
      <c r="T1891" s="145"/>
      <c r="U1891" s="145"/>
      <c r="V1891" s="145"/>
      <c r="W1891" s="145"/>
      <c r="X1891" s="145"/>
      <c r="Y1891" s="145"/>
      <c r="Z1891" s="145"/>
    </row>
    <row r="1892" spans="1:26" ht="15" customHeight="1" x14ac:dyDescent="0.25">
      <c r="A1892" s="147"/>
      <c r="B1892" s="186"/>
      <c r="C1892" s="186"/>
      <c r="D1892" s="186"/>
      <c r="E1892" s="186"/>
      <c r="F1892" s="148"/>
      <c r="G1892" s="148"/>
      <c r="H1892" s="137"/>
      <c r="I1892" s="145"/>
      <c r="J1892" s="145"/>
      <c r="K1892" s="145"/>
      <c r="L1892" s="145"/>
      <c r="M1892" s="145"/>
      <c r="N1892" s="145"/>
      <c r="O1892" s="145"/>
      <c r="P1892" s="145"/>
      <c r="Q1892" s="145"/>
      <c r="R1892" s="145"/>
      <c r="S1892" s="145"/>
      <c r="T1892" s="145"/>
      <c r="U1892" s="145"/>
      <c r="V1892" s="145"/>
      <c r="W1892" s="145"/>
      <c r="X1892" s="145"/>
      <c r="Y1892" s="145"/>
      <c r="Z1892" s="145"/>
    </row>
    <row r="1893" spans="1:26" ht="14.25" customHeight="1" x14ac:dyDescent="0.25">
      <c r="A1893" s="147"/>
      <c r="B1893" s="140" t="s">
        <v>662</v>
      </c>
      <c r="C1893" s="142">
        <v>1</v>
      </c>
      <c r="D1893" s="142"/>
      <c r="E1893" s="143">
        <v>1</v>
      </c>
      <c r="F1893" s="148"/>
      <c r="G1893" s="148"/>
      <c r="H1893" s="137"/>
      <c r="I1893" s="145"/>
      <c r="J1893" s="145"/>
      <c r="K1893" s="145"/>
      <c r="L1893" s="145"/>
      <c r="M1893" s="145"/>
      <c r="N1893" s="145"/>
      <c r="O1893" s="145"/>
      <c r="P1893" s="145"/>
    </row>
    <row r="1894" spans="1:26" ht="14.25" customHeight="1" x14ac:dyDescent="0.25">
      <c r="A1894" s="147"/>
      <c r="B1894" s="181" t="s">
        <v>660</v>
      </c>
      <c r="C1894" s="182"/>
      <c r="D1894" s="183"/>
      <c r="E1894" s="144">
        <v>1</v>
      </c>
      <c r="F1894" s="148"/>
      <c r="G1894" s="148"/>
      <c r="H1894" s="137"/>
      <c r="I1894" s="145"/>
      <c r="J1894" s="145"/>
      <c r="K1894" s="145"/>
      <c r="L1894" s="145"/>
      <c r="M1894" s="145"/>
      <c r="N1894" s="145"/>
      <c r="O1894" s="145"/>
      <c r="P1894" s="145"/>
      <c r="Q1894" s="145"/>
      <c r="R1894" s="145"/>
      <c r="S1894" s="145"/>
      <c r="T1894" s="145"/>
      <c r="U1894" s="145"/>
      <c r="V1894" s="145"/>
      <c r="W1894" s="145"/>
      <c r="X1894" s="145"/>
      <c r="Y1894" s="145"/>
      <c r="Z1894" s="145"/>
    </row>
    <row r="1895" spans="1:26" ht="14.25" customHeight="1" x14ac:dyDescent="0.25">
      <c r="A1895" s="150"/>
      <c r="B1895" s="151"/>
      <c r="C1895" s="151"/>
      <c r="D1895" s="151"/>
      <c r="E1895" s="148"/>
      <c r="F1895" s="148"/>
      <c r="G1895" s="148"/>
      <c r="H1895" s="137"/>
      <c r="I1895" s="3"/>
      <c r="J1895" s="3"/>
      <c r="K1895" s="3"/>
      <c r="Q1895" s="145"/>
      <c r="R1895" s="145"/>
      <c r="S1895" s="145"/>
      <c r="T1895" s="145"/>
      <c r="U1895" s="145"/>
      <c r="V1895" s="145"/>
      <c r="W1895" s="145"/>
      <c r="X1895" s="145"/>
      <c r="Y1895" s="145"/>
      <c r="Z1895" s="145"/>
    </row>
    <row r="1896" spans="1:26" ht="14.25" customHeight="1" x14ac:dyDescent="0.25">
      <c r="A1896" s="136" t="s">
        <v>682</v>
      </c>
      <c r="B1896" s="184" t="s">
        <v>734</v>
      </c>
      <c r="C1896" s="182"/>
      <c r="D1896" s="182"/>
      <c r="E1896" s="183"/>
      <c r="F1896" s="148"/>
      <c r="G1896" s="148"/>
      <c r="H1896" s="137"/>
      <c r="I1896" s="137"/>
      <c r="J1896" s="137"/>
      <c r="K1896" s="137"/>
      <c r="L1896" s="137"/>
      <c r="M1896" s="137"/>
      <c r="N1896" s="137"/>
      <c r="O1896" s="137"/>
      <c r="P1896" s="137"/>
      <c r="Q1896" s="145"/>
      <c r="R1896" s="145"/>
      <c r="S1896" s="145"/>
      <c r="T1896" s="145"/>
      <c r="U1896" s="145"/>
      <c r="V1896" s="145"/>
      <c r="W1896" s="145"/>
      <c r="X1896" s="145"/>
      <c r="Y1896" s="145"/>
      <c r="Z1896" s="145"/>
    </row>
    <row r="1897" spans="1:26" ht="14.25" customHeight="1" x14ac:dyDescent="0.25">
      <c r="A1897" s="147"/>
      <c r="B1897" s="185" t="s">
        <v>5</v>
      </c>
      <c r="C1897" s="187" t="s">
        <v>179</v>
      </c>
      <c r="D1897" s="187" t="s">
        <v>180</v>
      </c>
      <c r="E1897" s="188" t="s">
        <v>654</v>
      </c>
      <c r="F1897" s="148"/>
      <c r="G1897" s="148"/>
      <c r="H1897" s="137"/>
      <c r="I1897" s="145"/>
      <c r="J1897" s="145"/>
      <c r="K1897" s="145"/>
      <c r="L1897" s="145"/>
      <c r="M1897" s="145"/>
      <c r="N1897" s="145"/>
      <c r="O1897" s="145"/>
      <c r="P1897" s="145"/>
      <c r="Q1897" s="145"/>
      <c r="R1897" s="145"/>
      <c r="S1897" s="145"/>
      <c r="T1897" s="145"/>
      <c r="U1897" s="145"/>
      <c r="V1897" s="145"/>
      <c r="W1897" s="145"/>
      <c r="X1897" s="145"/>
      <c r="Y1897" s="145"/>
      <c r="Z1897" s="145"/>
    </row>
    <row r="1898" spans="1:26" ht="15" customHeight="1" x14ac:dyDescent="0.25">
      <c r="A1898" s="147"/>
      <c r="B1898" s="186"/>
      <c r="C1898" s="186"/>
      <c r="D1898" s="186"/>
      <c r="E1898" s="186"/>
      <c r="F1898" s="148"/>
      <c r="G1898" s="148"/>
      <c r="H1898" s="137"/>
      <c r="I1898" s="145"/>
      <c r="J1898" s="145"/>
      <c r="K1898" s="145"/>
      <c r="L1898" s="145"/>
      <c r="M1898" s="145"/>
      <c r="N1898" s="145"/>
      <c r="O1898" s="145"/>
      <c r="P1898" s="145"/>
      <c r="Q1898" s="145"/>
      <c r="R1898" s="145"/>
      <c r="S1898" s="145"/>
      <c r="T1898" s="145"/>
      <c r="U1898" s="145"/>
      <c r="V1898" s="145"/>
      <c r="W1898" s="145"/>
      <c r="X1898" s="145"/>
      <c r="Y1898" s="145"/>
      <c r="Z1898" s="145"/>
    </row>
    <row r="1899" spans="1:26" ht="14.25" customHeight="1" x14ac:dyDescent="0.25">
      <c r="A1899" s="147"/>
      <c r="B1899" s="140" t="s">
        <v>673</v>
      </c>
      <c r="C1899" s="141">
        <v>1</v>
      </c>
      <c r="D1899" s="142"/>
      <c r="E1899" s="143">
        <v>1</v>
      </c>
      <c r="F1899" s="148"/>
      <c r="G1899" s="148"/>
      <c r="H1899" s="137"/>
      <c r="I1899" s="145"/>
      <c r="J1899" s="145"/>
      <c r="K1899" s="145"/>
      <c r="L1899" s="145"/>
      <c r="M1899" s="145"/>
      <c r="N1899" s="145"/>
      <c r="O1899" s="145"/>
      <c r="P1899" s="145"/>
      <c r="Q1899" s="137"/>
      <c r="R1899" s="137"/>
      <c r="S1899" s="137"/>
      <c r="T1899" s="137"/>
      <c r="U1899" s="137"/>
      <c r="V1899" s="137"/>
      <c r="W1899" s="137"/>
      <c r="X1899" s="137"/>
      <c r="Y1899" s="137"/>
      <c r="Z1899" s="137"/>
    </row>
    <row r="1900" spans="1:26" ht="14.25" customHeight="1" x14ac:dyDescent="0.25">
      <c r="A1900" s="147"/>
      <c r="B1900" s="181" t="s">
        <v>660</v>
      </c>
      <c r="C1900" s="182"/>
      <c r="D1900" s="183"/>
      <c r="E1900" s="144">
        <v>1</v>
      </c>
      <c r="F1900" s="148"/>
      <c r="G1900" s="148"/>
      <c r="H1900" s="137"/>
      <c r="I1900" s="145"/>
      <c r="J1900" s="145"/>
      <c r="K1900" s="145"/>
      <c r="L1900" s="145"/>
      <c r="M1900" s="145"/>
      <c r="N1900" s="145"/>
      <c r="O1900" s="145"/>
      <c r="P1900" s="145"/>
      <c r="Q1900" s="145"/>
      <c r="R1900" s="145"/>
      <c r="S1900" s="145"/>
      <c r="T1900" s="145"/>
      <c r="U1900" s="145"/>
      <c r="V1900" s="145"/>
      <c r="W1900" s="145"/>
      <c r="X1900" s="145"/>
      <c r="Y1900" s="145"/>
      <c r="Z1900" s="145"/>
    </row>
    <row r="1901" spans="1:26" ht="14.25" customHeight="1" x14ac:dyDescent="0.25">
      <c r="A1901" s="150"/>
      <c r="B1901" s="151"/>
      <c r="C1901" s="151"/>
      <c r="D1901" s="151"/>
      <c r="E1901" s="148"/>
      <c r="F1901" s="148"/>
      <c r="G1901" s="148"/>
      <c r="H1901" s="137"/>
      <c r="I1901" s="137"/>
      <c r="J1901" s="137"/>
      <c r="K1901" s="137"/>
      <c r="L1901" s="137"/>
      <c r="M1901" s="137"/>
      <c r="N1901" s="137"/>
      <c r="O1901" s="137"/>
      <c r="P1901" s="137"/>
      <c r="Q1901" s="137"/>
      <c r="R1901" s="137"/>
      <c r="S1901" s="137"/>
      <c r="T1901" s="137"/>
      <c r="U1901" s="137"/>
      <c r="V1901" s="137"/>
      <c r="W1901" s="137"/>
      <c r="X1901" s="137"/>
      <c r="Y1901" s="137"/>
      <c r="Z1901" s="137"/>
    </row>
    <row r="1902" spans="1:26" ht="14.25" customHeight="1" x14ac:dyDescent="0.25">
      <c r="A1902" s="136" t="s">
        <v>683</v>
      </c>
      <c r="B1902" s="184" t="s">
        <v>735</v>
      </c>
      <c r="C1902" s="182"/>
      <c r="D1902" s="182"/>
      <c r="E1902" s="183"/>
      <c r="F1902" s="148"/>
      <c r="G1902" s="148"/>
      <c r="H1902" s="137"/>
      <c r="I1902" s="145"/>
      <c r="J1902" s="145"/>
      <c r="K1902" s="145"/>
      <c r="L1902" s="145"/>
      <c r="M1902" s="145"/>
      <c r="N1902" s="145"/>
      <c r="O1902" s="145"/>
      <c r="P1902" s="145"/>
      <c r="Q1902" s="145"/>
      <c r="R1902" s="145"/>
      <c r="S1902" s="145"/>
      <c r="T1902" s="145"/>
      <c r="U1902" s="145"/>
      <c r="V1902" s="145"/>
      <c r="W1902" s="145"/>
      <c r="X1902" s="145"/>
      <c r="Y1902" s="145"/>
      <c r="Z1902" s="145"/>
    </row>
    <row r="1903" spans="1:26" ht="14.25" customHeight="1" x14ac:dyDescent="0.25">
      <c r="A1903" s="147"/>
      <c r="B1903" s="185" t="s">
        <v>5</v>
      </c>
      <c r="C1903" s="187" t="s">
        <v>179</v>
      </c>
      <c r="D1903" s="187" t="s">
        <v>180</v>
      </c>
      <c r="E1903" s="188" t="s">
        <v>654</v>
      </c>
      <c r="F1903" s="148"/>
      <c r="G1903" s="148"/>
      <c r="H1903" s="137"/>
      <c r="I1903" s="145"/>
      <c r="J1903" s="145"/>
      <c r="K1903" s="145"/>
      <c r="L1903" s="145"/>
      <c r="M1903" s="145"/>
      <c r="N1903" s="145"/>
      <c r="O1903" s="145"/>
      <c r="P1903" s="145"/>
      <c r="Q1903" s="145"/>
      <c r="R1903" s="145"/>
      <c r="S1903" s="145"/>
      <c r="T1903" s="145"/>
      <c r="U1903" s="145"/>
      <c r="V1903" s="145"/>
      <c r="W1903" s="145"/>
      <c r="X1903" s="145"/>
      <c r="Y1903" s="145"/>
      <c r="Z1903" s="145"/>
    </row>
    <row r="1904" spans="1:26" ht="14.25" customHeight="1" x14ac:dyDescent="0.25">
      <c r="A1904" s="147"/>
      <c r="B1904" s="186"/>
      <c r="C1904" s="186"/>
      <c r="D1904" s="186"/>
      <c r="E1904" s="186"/>
      <c r="F1904" s="148"/>
      <c r="G1904" s="148"/>
      <c r="H1904" s="137"/>
      <c r="I1904" s="145"/>
      <c r="J1904" s="145"/>
      <c r="K1904" s="145"/>
      <c r="L1904" s="145"/>
      <c r="M1904" s="145"/>
      <c r="N1904" s="145"/>
      <c r="O1904" s="145"/>
      <c r="P1904" s="145"/>
      <c r="Q1904" s="145"/>
      <c r="R1904" s="145"/>
      <c r="S1904" s="145"/>
      <c r="T1904" s="145"/>
      <c r="U1904" s="145"/>
      <c r="V1904" s="145"/>
      <c r="W1904" s="145"/>
      <c r="X1904" s="145"/>
      <c r="Y1904" s="145"/>
      <c r="Z1904" s="145"/>
    </row>
    <row r="1905" spans="1:26" ht="15" customHeight="1" x14ac:dyDescent="0.25">
      <c r="A1905" s="147"/>
      <c r="B1905" s="140" t="s">
        <v>662</v>
      </c>
      <c r="C1905" s="3"/>
      <c r="D1905" s="141">
        <v>100</v>
      </c>
      <c r="E1905" s="143">
        <v>100</v>
      </c>
      <c r="F1905" s="148"/>
      <c r="G1905" s="148"/>
      <c r="H1905" s="137"/>
      <c r="I1905" s="145"/>
      <c r="J1905" s="145"/>
      <c r="K1905" s="145"/>
      <c r="L1905" s="145"/>
      <c r="M1905" s="145"/>
      <c r="N1905" s="145"/>
      <c r="O1905" s="145"/>
      <c r="P1905" s="145"/>
      <c r="Q1905" s="145"/>
      <c r="R1905" s="145"/>
      <c r="S1905" s="145"/>
      <c r="T1905" s="145"/>
      <c r="U1905" s="145"/>
      <c r="V1905" s="145"/>
      <c r="W1905" s="145"/>
      <c r="X1905" s="145"/>
      <c r="Y1905" s="145"/>
      <c r="Z1905" s="145"/>
    </row>
    <row r="1906" spans="1:26" ht="14.25" customHeight="1" x14ac:dyDescent="0.25">
      <c r="A1906" s="147"/>
      <c r="B1906" s="181" t="s">
        <v>660</v>
      </c>
      <c r="C1906" s="182"/>
      <c r="D1906" s="183"/>
      <c r="E1906" s="144">
        <v>100</v>
      </c>
      <c r="F1906" s="148"/>
      <c r="G1906" s="148"/>
      <c r="H1906" s="137"/>
      <c r="I1906" s="145"/>
      <c r="J1906" s="145"/>
      <c r="K1906" s="145"/>
      <c r="L1906" s="145"/>
      <c r="M1906" s="145"/>
      <c r="N1906" s="145"/>
      <c r="O1906" s="145"/>
      <c r="P1906" s="145"/>
      <c r="Q1906" s="145"/>
      <c r="R1906" s="145"/>
      <c r="S1906" s="145"/>
      <c r="T1906" s="145"/>
      <c r="U1906" s="145"/>
      <c r="V1906" s="145"/>
      <c r="W1906" s="145"/>
      <c r="X1906" s="145"/>
      <c r="Y1906" s="145"/>
      <c r="Z1906" s="145"/>
    </row>
    <row r="1907" spans="1:26" ht="14.25" customHeight="1" x14ac:dyDescent="0.25">
      <c r="A1907" s="150"/>
      <c r="B1907" s="151"/>
      <c r="C1907" s="151"/>
      <c r="D1907" s="151"/>
      <c r="E1907" s="148"/>
      <c r="F1907" s="148"/>
      <c r="G1907" s="148"/>
      <c r="H1907" s="137"/>
      <c r="I1907" s="137"/>
      <c r="J1907" s="137"/>
      <c r="K1907" s="137"/>
      <c r="L1907" s="137"/>
      <c r="M1907" s="137"/>
      <c r="N1907" s="137"/>
      <c r="O1907" s="137"/>
      <c r="P1907" s="137"/>
      <c r="Q1907" s="137"/>
      <c r="R1907" s="137"/>
      <c r="S1907" s="137"/>
      <c r="T1907" s="137"/>
      <c r="U1907" s="137"/>
      <c r="V1907" s="137"/>
      <c r="W1907" s="137"/>
      <c r="X1907" s="137"/>
      <c r="Y1907" s="137"/>
      <c r="Z1907" s="137"/>
    </row>
    <row r="1908" spans="1:26" ht="14.25" customHeight="1" x14ac:dyDescent="0.25">
      <c r="A1908" s="136" t="s">
        <v>684</v>
      </c>
      <c r="B1908" s="184" t="s">
        <v>736</v>
      </c>
      <c r="C1908" s="182"/>
      <c r="D1908" s="182"/>
      <c r="E1908" s="183"/>
      <c r="F1908" s="148"/>
      <c r="G1908" s="148"/>
      <c r="H1908" s="137"/>
      <c r="I1908" s="137"/>
      <c r="J1908" s="137"/>
      <c r="K1908" s="137"/>
      <c r="L1908" s="137"/>
      <c r="M1908" s="145"/>
      <c r="N1908" s="145"/>
      <c r="O1908" s="145"/>
      <c r="P1908" s="145"/>
      <c r="Q1908" s="145"/>
      <c r="R1908" s="145"/>
      <c r="S1908" s="145"/>
      <c r="T1908" s="145"/>
      <c r="U1908" s="145"/>
      <c r="V1908" s="145"/>
      <c r="W1908" s="145"/>
      <c r="X1908" s="145"/>
      <c r="Y1908" s="145"/>
      <c r="Z1908" s="145"/>
    </row>
    <row r="1909" spans="1:26" ht="14.25" customHeight="1" x14ac:dyDescent="0.25">
      <c r="A1909" s="147"/>
      <c r="B1909" s="185" t="s">
        <v>5</v>
      </c>
      <c r="C1909" s="187" t="s">
        <v>179</v>
      </c>
      <c r="D1909" s="187" t="s">
        <v>180</v>
      </c>
      <c r="E1909" s="188" t="s">
        <v>654</v>
      </c>
      <c r="F1909" s="148"/>
      <c r="G1909" s="148"/>
      <c r="H1909" s="137"/>
      <c r="I1909" s="145"/>
      <c r="J1909" s="145"/>
      <c r="K1909" s="145"/>
      <c r="L1909" s="145"/>
      <c r="M1909" s="145"/>
      <c r="N1909" s="145"/>
      <c r="O1909" s="145"/>
      <c r="P1909" s="145"/>
      <c r="Q1909" s="145"/>
      <c r="R1909" s="145"/>
      <c r="S1909" s="145"/>
      <c r="T1909" s="145"/>
      <c r="U1909" s="145"/>
      <c r="V1909" s="145"/>
      <c r="W1909" s="145"/>
      <c r="X1909" s="145"/>
      <c r="Y1909" s="145"/>
      <c r="Z1909" s="145"/>
    </row>
    <row r="1910" spans="1:26" ht="14.25" customHeight="1" x14ac:dyDescent="0.25">
      <c r="A1910" s="147"/>
      <c r="B1910" s="186"/>
      <c r="C1910" s="186"/>
      <c r="D1910" s="186"/>
      <c r="E1910" s="186"/>
      <c r="F1910" s="148"/>
      <c r="G1910" s="148"/>
      <c r="H1910" s="137"/>
      <c r="I1910" s="145"/>
      <c r="J1910" s="145"/>
      <c r="K1910" s="145"/>
      <c r="L1910" s="145"/>
      <c r="M1910" s="145"/>
      <c r="N1910" s="145"/>
      <c r="O1910" s="145"/>
      <c r="P1910" s="145"/>
      <c r="Q1910" s="145"/>
      <c r="R1910" s="145"/>
      <c r="S1910" s="145"/>
      <c r="T1910" s="145"/>
      <c r="U1910" s="145"/>
      <c r="V1910" s="145"/>
      <c r="W1910" s="145"/>
      <c r="X1910" s="145"/>
      <c r="Y1910" s="145"/>
      <c r="Z1910" s="145"/>
    </row>
    <row r="1911" spans="1:26" ht="15" customHeight="1" x14ac:dyDescent="0.25">
      <c r="A1911" s="147"/>
      <c r="B1911" s="140" t="s">
        <v>662</v>
      </c>
      <c r="C1911" s="141">
        <v>6</v>
      </c>
      <c r="D1911" s="142"/>
      <c r="E1911" s="143">
        <v>6</v>
      </c>
      <c r="F1911" s="148"/>
      <c r="G1911" s="148"/>
      <c r="H1911" s="137"/>
      <c r="I1911" s="145"/>
      <c r="J1911" s="145"/>
      <c r="K1911" s="145"/>
      <c r="L1911" s="145"/>
      <c r="M1911" s="145"/>
      <c r="N1911" s="145"/>
      <c r="O1911" s="145"/>
      <c r="P1911" s="145"/>
      <c r="Q1911" s="145"/>
      <c r="R1911" s="145"/>
      <c r="S1911" s="145"/>
      <c r="T1911" s="145"/>
      <c r="U1911" s="145"/>
      <c r="V1911" s="145"/>
      <c r="W1911" s="145"/>
      <c r="X1911" s="145"/>
      <c r="Y1911" s="145"/>
      <c r="Z1911" s="145"/>
    </row>
    <row r="1912" spans="1:26" ht="14.25" customHeight="1" x14ac:dyDescent="0.25">
      <c r="A1912" s="147"/>
      <c r="B1912" s="181" t="s">
        <v>660</v>
      </c>
      <c r="C1912" s="182"/>
      <c r="D1912" s="183"/>
      <c r="E1912" s="144">
        <v>6</v>
      </c>
      <c r="F1912" s="148"/>
      <c r="G1912" s="148"/>
      <c r="H1912" s="137"/>
      <c r="I1912" s="145"/>
      <c r="J1912" s="145"/>
      <c r="K1912" s="145"/>
      <c r="L1912" s="145"/>
    </row>
    <row r="1913" spans="1:26" ht="14.25" customHeight="1" x14ac:dyDescent="0.25">
      <c r="A1913" s="150"/>
      <c r="B1913" s="151"/>
      <c r="C1913" s="151"/>
      <c r="D1913" s="151"/>
      <c r="E1913" s="148"/>
      <c r="F1913" s="148"/>
      <c r="G1913" s="148"/>
      <c r="H1913" s="137"/>
      <c r="I1913" s="137"/>
      <c r="J1913" s="137"/>
      <c r="K1913" s="137"/>
      <c r="L1913" s="137"/>
      <c r="M1913" s="137"/>
      <c r="N1913" s="137"/>
      <c r="O1913" s="137"/>
      <c r="P1913" s="137"/>
      <c r="Q1913" s="137"/>
      <c r="R1913" s="137"/>
      <c r="S1913" s="137"/>
      <c r="T1913" s="137"/>
      <c r="U1913" s="137"/>
      <c r="V1913" s="137"/>
      <c r="W1913" s="137"/>
      <c r="X1913" s="137"/>
      <c r="Y1913" s="137"/>
      <c r="Z1913" s="137"/>
    </row>
    <row r="1914" spans="1:26" ht="14.25" customHeight="1" x14ac:dyDescent="0.25">
      <c r="A1914" s="136" t="s">
        <v>685</v>
      </c>
      <c r="B1914" s="184" t="s">
        <v>737</v>
      </c>
      <c r="C1914" s="182"/>
      <c r="D1914" s="182"/>
      <c r="E1914" s="183"/>
      <c r="F1914" s="148"/>
      <c r="G1914" s="148"/>
      <c r="H1914" s="137"/>
      <c r="I1914" s="145"/>
      <c r="J1914" s="145"/>
      <c r="K1914" s="145"/>
      <c r="L1914" s="145"/>
      <c r="M1914" s="145"/>
      <c r="N1914" s="145"/>
      <c r="O1914" s="145"/>
      <c r="P1914" s="145"/>
      <c r="Q1914" s="145"/>
      <c r="R1914" s="145"/>
      <c r="S1914" s="145"/>
      <c r="T1914" s="145"/>
      <c r="U1914" s="145"/>
      <c r="V1914" s="145"/>
      <c r="W1914" s="145"/>
      <c r="X1914" s="145"/>
      <c r="Y1914" s="145"/>
      <c r="Z1914" s="145"/>
    </row>
    <row r="1915" spans="1:26" ht="14.25" customHeight="1" x14ac:dyDescent="0.25">
      <c r="A1915" s="147"/>
      <c r="B1915" s="185" t="s">
        <v>5</v>
      </c>
      <c r="C1915" s="187" t="s">
        <v>179</v>
      </c>
      <c r="D1915" s="187" t="s">
        <v>180</v>
      </c>
      <c r="E1915" s="188" t="s">
        <v>654</v>
      </c>
      <c r="F1915" s="148"/>
      <c r="G1915" s="148"/>
      <c r="H1915" s="137"/>
      <c r="I1915" s="145"/>
      <c r="J1915" s="145"/>
      <c r="K1915" s="145"/>
      <c r="L1915" s="145"/>
      <c r="M1915" s="145"/>
      <c r="N1915" s="145"/>
      <c r="O1915" s="145"/>
      <c r="P1915" s="145"/>
      <c r="Q1915" s="145"/>
      <c r="R1915" s="145"/>
      <c r="S1915" s="145"/>
      <c r="T1915" s="145"/>
      <c r="U1915" s="145"/>
      <c r="V1915" s="145"/>
      <c r="W1915" s="145"/>
      <c r="X1915" s="145"/>
      <c r="Y1915" s="145"/>
      <c r="Z1915" s="145"/>
    </row>
    <row r="1916" spans="1:26" ht="14.25" customHeight="1" x14ac:dyDescent="0.25">
      <c r="A1916" s="147"/>
      <c r="B1916" s="186"/>
      <c r="C1916" s="186"/>
      <c r="D1916" s="186"/>
      <c r="E1916" s="186"/>
      <c r="F1916" s="148"/>
      <c r="G1916" s="148"/>
      <c r="H1916" s="137"/>
      <c r="I1916" s="145"/>
      <c r="J1916" s="145"/>
      <c r="K1916" s="145"/>
      <c r="L1916" s="145"/>
      <c r="M1916" s="145"/>
      <c r="N1916" s="145"/>
      <c r="O1916" s="145"/>
      <c r="P1916" s="145"/>
      <c r="Q1916" s="145"/>
      <c r="R1916" s="145"/>
      <c r="S1916" s="145"/>
      <c r="T1916" s="145"/>
      <c r="U1916" s="145"/>
      <c r="V1916" s="145"/>
      <c r="W1916" s="145"/>
      <c r="X1916" s="145"/>
      <c r="Y1916" s="145"/>
      <c r="Z1916" s="145"/>
    </row>
    <row r="1917" spans="1:26" ht="15" customHeight="1" x14ac:dyDescent="0.25">
      <c r="A1917" s="147"/>
      <c r="B1917" s="140" t="s">
        <v>662</v>
      </c>
      <c r="C1917" s="141">
        <v>6</v>
      </c>
      <c r="D1917" s="142"/>
      <c r="E1917" s="143">
        <v>6</v>
      </c>
      <c r="F1917" s="148"/>
      <c r="G1917" s="148"/>
      <c r="H1917" s="137"/>
      <c r="I1917" s="145"/>
      <c r="J1917" s="145"/>
      <c r="K1917" s="145"/>
      <c r="L1917" s="145"/>
      <c r="M1917" s="145"/>
      <c r="N1917" s="145"/>
      <c r="O1917" s="145"/>
      <c r="P1917" s="145"/>
      <c r="Q1917" s="145"/>
      <c r="R1917" s="145"/>
      <c r="S1917" s="145"/>
      <c r="T1917" s="145"/>
      <c r="U1917" s="145"/>
      <c r="V1917" s="145"/>
      <c r="W1917" s="145"/>
      <c r="X1917" s="145"/>
      <c r="Y1917" s="145"/>
      <c r="Z1917" s="145"/>
    </row>
    <row r="1918" spans="1:26" ht="14.25" customHeight="1" x14ac:dyDescent="0.25">
      <c r="A1918" s="147"/>
      <c r="B1918" s="181" t="s">
        <v>660</v>
      </c>
      <c r="C1918" s="182"/>
      <c r="D1918" s="183"/>
      <c r="E1918" s="144">
        <v>6</v>
      </c>
      <c r="F1918" s="148"/>
      <c r="G1918" s="137"/>
      <c r="H1918" s="145"/>
      <c r="I1918" s="145"/>
      <c r="J1918" s="145"/>
      <c r="K1918" s="145"/>
      <c r="L1918" s="145"/>
      <c r="M1918" s="145"/>
      <c r="N1918" s="145"/>
      <c r="O1918" s="145"/>
      <c r="P1918" s="145"/>
      <c r="Q1918" s="145"/>
      <c r="R1918" s="145"/>
      <c r="S1918" s="145"/>
      <c r="T1918" s="145"/>
      <c r="U1918" s="145"/>
      <c r="V1918" s="145"/>
      <c r="W1918" s="145"/>
      <c r="X1918" s="145"/>
      <c r="Y1918" s="145"/>
      <c r="Z1918" s="145"/>
    </row>
    <row r="1919" spans="1:26" ht="14.25" customHeight="1" x14ac:dyDescent="0.25">
      <c r="A1919" s="147"/>
      <c r="B1919" s="145"/>
      <c r="C1919" s="145"/>
      <c r="D1919" s="145"/>
      <c r="E1919" s="145"/>
      <c r="F1919" s="148"/>
      <c r="G1919" s="137"/>
      <c r="H1919" s="145"/>
      <c r="I1919" s="145"/>
      <c r="J1919" s="145"/>
      <c r="K1919" s="145"/>
      <c r="L1919" s="145"/>
      <c r="M1919" s="145"/>
      <c r="N1919" s="145"/>
      <c r="O1919" s="145"/>
      <c r="P1919" s="145"/>
      <c r="Q1919" s="145"/>
      <c r="R1919" s="145"/>
      <c r="S1919" s="145"/>
      <c r="T1919" s="145"/>
      <c r="U1919" s="145"/>
      <c r="V1919" s="145"/>
      <c r="W1919" s="145"/>
      <c r="X1919" s="145"/>
      <c r="Y1919" s="145"/>
      <c r="Z1919" s="145"/>
    </row>
    <row r="1920" spans="1:26" ht="14.25" customHeight="1" x14ac:dyDescent="0.25">
      <c r="A1920" s="136" t="s">
        <v>686</v>
      </c>
      <c r="B1920" s="184" t="s">
        <v>738</v>
      </c>
      <c r="C1920" s="182"/>
      <c r="D1920" s="182"/>
      <c r="E1920" s="183"/>
      <c r="F1920" s="148"/>
      <c r="G1920" s="137"/>
      <c r="H1920" s="145"/>
      <c r="I1920" s="137"/>
      <c r="J1920" s="137"/>
      <c r="K1920" s="137"/>
      <c r="L1920" s="137"/>
      <c r="M1920" s="137"/>
      <c r="N1920" s="137"/>
      <c r="O1920" s="137"/>
      <c r="P1920" s="137"/>
      <c r="Q1920" s="137"/>
      <c r="R1920" s="137"/>
      <c r="S1920" s="137"/>
      <c r="T1920" s="137"/>
      <c r="U1920" s="137"/>
      <c r="V1920" s="137"/>
      <c r="W1920" s="137"/>
      <c r="X1920" s="137"/>
      <c r="Y1920" s="137"/>
      <c r="Z1920" s="137"/>
    </row>
    <row r="1921" spans="1:26" ht="14.25" customHeight="1" x14ac:dyDescent="0.25">
      <c r="A1921" s="147"/>
      <c r="B1921" s="185" t="s">
        <v>5</v>
      </c>
      <c r="C1921" s="187" t="s">
        <v>179</v>
      </c>
      <c r="D1921" s="187" t="s">
        <v>180</v>
      </c>
      <c r="E1921" s="188" t="s">
        <v>654</v>
      </c>
      <c r="F1921" s="148"/>
      <c r="G1921" s="137"/>
      <c r="H1921" s="137"/>
      <c r="I1921" s="145"/>
      <c r="J1921" s="145"/>
      <c r="K1921" s="145"/>
      <c r="L1921" s="145"/>
      <c r="M1921" s="145"/>
      <c r="N1921" s="145"/>
      <c r="O1921" s="145"/>
      <c r="P1921" s="145"/>
      <c r="Q1921" s="145"/>
      <c r="R1921" s="145"/>
      <c r="S1921" s="145"/>
      <c r="T1921" s="145"/>
      <c r="U1921" s="145"/>
      <c r="V1921" s="145"/>
      <c r="W1921" s="145"/>
      <c r="X1921" s="145"/>
      <c r="Y1921" s="145"/>
      <c r="Z1921" s="145"/>
    </row>
    <row r="1922" spans="1:26" ht="14.25" customHeight="1" x14ac:dyDescent="0.25">
      <c r="A1922" s="147"/>
      <c r="B1922" s="186"/>
      <c r="C1922" s="186"/>
      <c r="D1922" s="186"/>
      <c r="E1922" s="186"/>
      <c r="F1922" s="148"/>
      <c r="G1922" s="137"/>
      <c r="H1922" s="145"/>
      <c r="I1922" s="145"/>
      <c r="J1922" s="145"/>
      <c r="K1922" s="145"/>
      <c r="L1922" s="145"/>
      <c r="M1922" s="145"/>
      <c r="N1922" s="145"/>
      <c r="O1922" s="145"/>
      <c r="P1922" s="145"/>
      <c r="Q1922" s="145"/>
      <c r="R1922" s="145"/>
      <c r="S1922" s="145"/>
      <c r="T1922" s="145"/>
      <c r="U1922" s="145"/>
      <c r="V1922" s="145"/>
      <c r="W1922" s="145"/>
      <c r="X1922" s="145"/>
      <c r="Y1922" s="145"/>
      <c r="Z1922" s="145"/>
    </row>
    <row r="1923" spans="1:26" ht="14.25" customHeight="1" x14ac:dyDescent="0.25">
      <c r="A1923" s="147"/>
      <c r="B1923" s="140" t="s">
        <v>662</v>
      </c>
      <c r="C1923" s="141">
        <v>1</v>
      </c>
      <c r="D1923" s="142"/>
      <c r="E1923" s="143">
        <v>1</v>
      </c>
      <c r="F1923" s="148"/>
      <c r="G1923" s="137"/>
      <c r="H1923" s="145"/>
      <c r="I1923" s="145"/>
      <c r="J1923" s="145"/>
      <c r="K1923" s="145"/>
      <c r="L1923" s="145"/>
      <c r="M1923" s="145"/>
      <c r="N1923" s="145"/>
      <c r="O1923" s="145"/>
      <c r="P1923" s="145"/>
      <c r="Q1923" s="145"/>
      <c r="R1923" s="145"/>
      <c r="S1923" s="145"/>
      <c r="T1923" s="145"/>
      <c r="U1923" s="145"/>
      <c r="V1923" s="145"/>
      <c r="W1923" s="145"/>
      <c r="X1923" s="145"/>
      <c r="Y1923" s="145"/>
      <c r="Z1923" s="145"/>
    </row>
    <row r="1924" spans="1:26" ht="15" customHeight="1" x14ac:dyDescent="0.25">
      <c r="A1924" s="147"/>
      <c r="B1924" s="181" t="s">
        <v>660</v>
      </c>
      <c r="C1924" s="182"/>
      <c r="D1924" s="183"/>
      <c r="E1924" s="144">
        <v>1</v>
      </c>
      <c r="F1924" s="148"/>
      <c r="G1924" s="137"/>
      <c r="H1924" s="145"/>
      <c r="I1924" s="145"/>
      <c r="J1924" s="145"/>
      <c r="K1924" s="145"/>
      <c r="L1924" s="145"/>
      <c r="M1924" s="145"/>
      <c r="N1924" s="145"/>
      <c r="O1924" s="145"/>
      <c r="P1924" s="145"/>
      <c r="Q1924" s="145"/>
      <c r="R1924" s="145"/>
      <c r="S1924" s="145"/>
      <c r="T1924" s="145"/>
      <c r="U1924" s="145"/>
      <c r="V1924" s="145"/>
      <c r="W1924" s="145"/>
      <c r="X1924" s="145"/>
      <c r="Y1924" s="145"/>
      <c r="Z1924" s="145"/>
    </row>
    <row r="1925" spans="1:26" ht="14.25" customHeight="1" x14ac:dyDescent="0.25">
      <c r="A1925" s="150"/>
      <c r="B1925" s="145"/>
      <c r="C1925" s="145"/>
      <c r="D1925" s="145"/>
      <c r="E1925" s="145"/>
      <c r="F1925" s="148"/>
      <c r="G1925" s="137"/>
      <c r="H1925" s="145"/>
      <c r="I1925" s="145"/>
      <c r="J1925" s="145"/>
      <c r="K1925" s="145"/>
      <c r="L1925" s="145"/>
      <c r="M1925" s="145"/>
      <c r="N1925" s="145"/>
      <c r="O1925" s="145"/>
      <c r="P1925" s="145"/>
      <c r="Q1925" s="145"/>
      <c r="R1925" s="145"/>
      <c r="S1925" s="145"/>
      <c r="T1925" s="145"/>
      <c r="U1925" s="145"/>
      <c r="V1925" s="145"/>
      <c r="W1925" s="145"/>
      <c r="X1925" s="145"/>
      <c r="Y1925" s="145"/>
      <c r="Z1925" s="145"/>
    </row>
    <row r="1926" spans="1:26" ht="14.25" customHeight="1" x14ac:dyDescent="0.25">
      <c r="A1926" s="136" t="s">
        <v>687</v>
      </c>
      <c r="B1926" s="191" t="s">
        <v>739</v>
      </c>
      <c r="C1926" s="182"/>
      <c r="D1926" s="182"/>
      <c r="E1926" s="183"/>
      <c r="F1926" s="148"/>
      <c r="G1926" s="137"/>
      <c r="H1926" s="137"/>
      <c r="I1926" s="145"/>
      <c r="J1926" s="145"/>
      <c r="K1926" s="145"/>
      <c r="L1926" s="145"/>
      <c r="M1926" s="145"/>
      <c r="N1926" s="145"/>
      <c r="O1926" s="145"/>
      <c r="P1926" s="145"/>
      <c r="Q1926" s="145"/>
      <c r="R1926" s="145"/>
      <c r="S1926" s="145"/>
      <c r="T1926" s="145"/>
      <c r="U1926" s="145"/>
      <c r="V1926" s="145"/>
      <c r="W1926" s="145"/>
      <c r="X1926" s="145"/>
      <c r="Y1926" s="145"/>
      <c r="Z1926" s="145"/>
    </row>
    <row r="1927" spans="1:26" ht="14.25" customHeight="1" x14ac:dyDescent="0.25">
      <c r="A1927" s="147"/>
      <c r="B1927" s="185" t="s">
        <v>5</v>
      </c>
      <c r="C1927" s="187" t="s">
        <v>179</v>
      </c>
      <c r="D1927" s="187" t="s">
        <v>180</v>
      </c>
      <c r="E1927" s="188" t="s">
        <v>654</v>
      </c>
      <c r="F1927" s="148"/>
      <c r="G1927" s="137"/>
      <c r="H1927" s="145"/>
      <c r="I1927" s="137"/>
      <c r="J1927" s="137"/>
      <c r="K1927" s="137"/>
      <c r="L1927" s="137"/>
      <c r="M1927" s="137"/>
      <c r="N1927" s="137"/>
      <c r="O1927" s="137"/>
      <c r="P1927" s="137"/>
      <c r="Q1927" s="137"/>
      <c r="R1927" s="137"/>
      <c r="S1927" s="137"/>
      <c r="T1927" s="137"/>
      <c r="U1927" s="137"/>
      <c r="V1927" s="137"/>
      <c r="W1927" s="137"/>
      <c r="X1927" s="137"/>
      <c r="Y1927" s="137"/>
      <c r="Z1927" s="137"/>
    </row>
    <row r="1928" spans="1:26" ht="14.25" customHeight="1" x14ac:dyDescent="0.2">
      <c r="A1928" s="147"/>
      <c r="B1928" s="186"/>
      <c r="C1928" s="186"/>
      <c r="D1928" s="186"/>
      <c r="E1928" s="186"/>
      <c r="F1928" s="145"/>
      <c r="G1928" s="145"/>
      <c r="H1928" s="145"/>
      <c r="I1928" s="145"/>
      <c r="J1928" s="145"/>
      <c r="K1928" s="145"/>
      <c r="L1928" s="145"/>
      <c r="M1928" s="145"/>
      <c r="N1928" s="145"/>
      <c r="O1928" s="145"/>
      <c r="P1928" s="145"/>
      <c r="Q1928" s="145"/>
      <c r="R1928" s="145"/>
      <c r="S1928" s="145"/>
      <c r="T1928" s="145"/>
      <c r="U1928" s="145"/>
      <c r="V1928" s="145"/>
      <c r="W1928" s="145"/>
      <c r="X1928" s="145"/>
      <c r="Y1928" s="145"/>
      <c r="Z1928" s="145"/>
    </row>
    <row r="1929" spans="1:26" ht="14.25" customHeight="1" x14ac:dyDescent="0.2">
      <c r="A1929" s="147"/>
      <c r="B1929" s="153" t="s">
        <v>688</v>
      </c>
      <c r="C1929" s="141">
        <v>4</v>
      </c>
      <c r="D1929" s="142"/>
      <c r="E1929" s="143">
        <v>4</v>
      </c>
      <c r="F1929" s="145"/>
      <c r="G1929" s="145"/>
      <c r="H1929" s="145"/>
      <c r="I1929" s="145"/>
      <c r="J1929" s="145"/>
      <c r="K1929" s="145"/>
      <c r="L1929" s="145"/>
      <c r="M1929" s="145"/>
      <c r="N1929" s="145"/>
      <c r="O1929" s="145"/>
      <c r="P1929" s="145"/>
      <c r="Q1929" s="145"/>
      <c r="R1929" s="145"/>
      <c r="S1929" s="145"/>
      <c r="T1929" s="145"/>
      <c r="U1929" s="145"/>
      <c r="V1929" s="145"/>
      <c r="W1929" s="145"/>
      <c r="X1929" s="145"/>
      <c r="Y1929" s="145"/>
      <c r="Z1929" s="145"/>
    </row>
    <row r="1930" spans="1:26" ht="14.25" customHeight="1" x14ac:dyDescent="0.2">
      <c r="A1930" s="147"/>
      <c r="B1930" s="181" t="s">
        <v>660</v>
      </c>
      <c r="C1930" s="182"/>
      <c r="D1930" s="183"/>
      <c r="E1930" s="144">
        <v>4</v>
      </c>
      <c r="F1930" s="145"/>
      <c r="G1930" s="145"/>
      <c r="H1930" s="145"/>
      <c r="I1930" s="145"/>
      <c r="J1930" s="145"/>
      <c r="K1930" s="145"/>
      <c r="L1930" s="145"/>
      <c r="M1930" s="145"/>
      <c r="N1930" s="145"/>
      <c r="O1930" s="145"/>
      <c r="P1930" s="145"/>
      <c r="Q1930" s="145"/>
      <c r="R1930" s="145"/>
      <c r="S1930" s="145"/>
      <c r="T1930" s="145"/>
      <c r="U1930" s="145"/>
      <c r="V1930" s="145"/>
      <c r="W1930" s="145"/>
      <c r="X1930" s="145"/>
      <c r="Y1930" s="145"/>
      <c r="Z1930" s="145"/>
    </row>
    <row r="1931" spans="1:26" ht="15" customHeight="1" x14ac:dyDescent="0.2">
      <c r="A1931" s="147"/>
      <c r="B1931" s="145"/>
      <c r="C1931" s="145"/>
      <c r="D1931" s="145"/>
      <c r="E1931" s="145"/>
      <c r="F1931" s="145"/>
      <c r="G1931" s="145"/>
      <c r="H1931" s="145"/>
      <c r="I1931" s="145"/>
      <c r="J1931" s="145"/>
      <c r="K1931" s="145"/>
      <c r="L1931" s="145"/>
      <c r="M1931" s="145"/>
      <c r="N1931" s="145"/>
      <c r="O1931" s="145"/>
      <c r="P1931" s="145"/>
      <c r="Q1931" s="145"/>
      <c r="R1931" s="145"/>
      <c r="S1931" s="145"/>
      <c r="T1931" s="145"/>
      <c r="U1931" s="145"/>
      <c r="V1931" s="145"/>
      <c r="W1931" s="145"/>
      <c r="X1931" s="145"/>
      <c r="Y1931" s="145"/>
      <c r="Z1931" s="145"/>
    </row>
    <row r="1932" spans="1:26" ht="14.25" customHeight="1" x14ac:dyDescent="0.2">
      <c r="A1932" s="147"/>
      <c r="B1932" s="145"/>
      <c r="C1932" s="145"/>
      <c r="D1932" s="145"/>
      <c r="E1932" s="145"/>
      <c r="F1932" s="145"/>
      <c r="G1932" s="145"/>
      <c r="H1932" s="145"/>
      <c r="I1932" s="145"/>
      <c r="J1932" s="145"/>
      <c r="K1932" s="145"/>
      <c r="L1932" s="145"/>
      <c r="M1932" s="145"/>
      <c r="N1932" s="145"/>
      <c r="O1932" s="145"/>
      <c r="P1932" s="145"/>
      <c r="Q1932" s="145"/>
      <c r="R1932" s="145"/>
      <c r="S1932" s="145"/>
      <c r="T1932" s="145"/>
      <c r="U1932" s="145"/>
      <c r="V1932" s="145"/>
      <c r="W1932" s="145"/>
      <c r="X1932" s="145"/>
      <c r="Y1932" s="145"/>
      <c r="Z1932" s="145"/>
    </row>
    <row r="1933" spans="1:26" ht="14.25" customHeight="1" x14ac:dyDescent="0.25">
      <c r="A1933" s="136" t="s">
        <v>689</v>
      </c>
      <c r="B1933" s="184" t="s">
        <v>740</v>
      </c>
      <c r="C1933" s="182"/>
      <c r="D1933" s="182"/>
      <c r="E1933" s="183"/>
      <c r="F1933" s="145"/>
      <c r="G1933" s="145"/>
      <c r="H1933" s="145"/>
      <c r="I1933" s="145"/>
      <c r="J1933" s="137"/>
      <c r="K1933" s="137"/>
      <c r="L1933" s="137"/>
      <c r="M1933" s="137"/>
      <c r="N1933" s="137"/>
      <c r="O1933" s="137"/>
      <c r="P1933" s="137"/>
      <c r="Q1933" s="137"/>
      <c r="R1933" s="137"/>
      <c r="S1933" s="137"/>
      <c r="T1933" s="137"/>
      <c r="U1933" s="137"/>
      <c r="V1933" s="137"/>
      <c r="W1933" s="137"/>
      <c r="X1933" s="137"/>
      <c r="Y1933" s="137"/>
      <c r="Z1933" s="137"/>
    </row>
    <row r="1934" spans="1:26" ht="14.25" customHeight="1" x14ac:dyDescent="0.2">
      <c r="A1934" s="147"/>
      <c r="B1934" s="185" t="s">
        <v>5</v>
      </c>
      <c r="C1934" s="187" t="s">
        <v>179</v>
      </c>
      <c r="D1934" s="187" t="s">
        <v>180</v>
      </c>
      <c r="E1934" s="188" t="s">
        <v>654</v>
      </c>
      <c r="F1934" s="145"/>
      <c r="G1934" s="145"/>
      <c r="H1934" s="145"/>
      <c r="I1934" s="145"/>
      <c r="J1934" s="145"/>
      <c r="K1934" s="145"/>
      <c r="L1934" s="145"/>
      <c r="M1934" s="145"/>
      <c r="N1934" s="145"/>
      <c r="O1934" s="145"/>
      <c r="P1934" s="145"/>
      <c r="Q1934" s="145"/>
      <c r="R1934" s="145"/>
      <c r="S1934" s="145"/>
      <c r="T1934" s="145"/>
      <c r="U1934" s="145"/>
      <c r="V1934" s="145"/>
      <c r="W1934" s="145"/>
      <c r="X1934" s="145"/>
      <c r="Y1934" s="145"/>
      <c r="Z1934" s="145"/>
    </row>
    <row r="1935" spans="1:26" ht="14.25" customHeight="1" x14ac:dyDescent="0.2">
      <c r="A1935" s="147"/>
      <c r="B1935" s="186"/>
      <c r="C1935" s="186"/>
      <c r="D1935" s="186"/>
      <c r="E1935" s="186"/>
      <c r="F1935" s="145"/>
      <c r="G1935" s="145"/>
      <c r="H1935" s="145"/>
      <c r="I1935" s="145"/>
      <c r="J1935" s="145"/>
      <c r="K1935" s="145"/>
      <c r="L1935" s="145"/>
      <c r="M1935" s="145"/>
      <c r="N1935" s="145"/>
      <c r="O1935" s="145"/>
      <c r="P1935" s="145"/>
      <c r="Q1935" s="145"/>
      <c r="R1935" s="145"/>
      <c r="S1935" s="145"/>
      <c r="T1935" s="145"/>
      <c r="U1935" s="145"/>
      <c r="V1935" s="145"/>
      <c r="W1935" s="145"/>
      <c r="X1935" s="145"/>
      <c r="Y1935" s="145"/>
      <c r="Z1935" s="145"/>
    </row>
    <row r="1936" spans="1:26" ht="14.25" customHeight="1" x14ac:dyDescent="0.2">
      <c r="A1936" s="147"/>
      <c r="B1936" s="140" t="s">
        <v>662</v>
      </c>
      <c r="C1936" s="141">
        <v>1</v>
      </c>
      <c r="D1936" s="142"/>
      <c r="E1936" s="143">
        <v>1</v>
      </c>
      <c r="F1936" s="145"/>
      <c r="G1936" s="145"/>
      <c r="H1936" s="145"/>
      <c r="I1936" s="145"/>
      <c r="J1936" s="145"/>
      <c r="K1936" s="145"/>
      <c r="L1936" s="145"/>
      <c r="M1936" s="145"/>
      <c r="N1936" s="145"/>
      <c r="O1936" s="145"/>
      <c r="P1936" s="145"/>
      <c r="Q1936" s="145"/>
      <c r="R1936" s="145"/>
      <c r="S1936" s="145"/>
      <c r="T1936" s="145"/>
      <c r="U1936" s="145"/>
      <c r="V1936" s="145"/>
      <c r="W1936" s="145"/>
      <c r="X1936" s="145"/>
      <c r="Y1936" s="145"/>
      <c r="Z1936" s="145"/>
    </row>
    <row r="1937" spans="1:26" ht="14.25" customHeight="1" x14ac:dyDescent="0.2">
      <c r="A1937" s="147"/>
      <c r="B1937" s="140" t="s">
        <v>659</v>
      </c>
      <c r="C1937" s="141">
        <v>6</v>
      </c>
      <c r="D1937" s="142"/>
      <c r="E1937" s="143">
        <v>6</v>
      </c>
      <c r="F1937" s="145"/>
      <c r="G1937" s="145"/>
      <c r="H1937" s="145"/>
      <c r="I1937" s="145"/>
      <c r="J1937" s="145"/>
      <c r="K1937" s="145"/>
      <c r="L1937" s="145"/>
      <c r="M1937" s="145"/>
      <c r="N1937" s="145"/>
      <c r="O1937" s="145"/>
      <c r="P1937" s="145"/>
      <c r="Q1937" s="145"/>
      <c r="R1937" s="145"/>
      <c r="S1937" s="145"/>
      <c r="T1937" s="145"/>
      <c r="U1937" s="145"/>
      <c r="V1937" s="145"/>
      <c r="W1937" s="145"/>
      <c r="X1937" s="145"/>
      <c r="Y1937" s="145"/>
      <c r="Z1937" s="145"/>
    </row>
    <row r="1938" spans="1:26" ht="15" customHeight="1" x14ac:dyDescent="0.2">
      <c r="A1938" s="147"/>
      <c r="B1938" s="181" t="s">
        <v>660</v>
      </c>
      <c r="C1938" s="182"/>
      <c r="D1938" s="183"/>
      <c r="E1938" s="144">
        <v>7</v>
      </c>
      <c r="F1938" s="145"/>
      <c r="G1938" s="145"/>
      <c r="H1938" s="145"/>
      <c r="I1938" s="145"/>
      <c r="J1938" s="145"/>
      <c r="K1938" s="145"/>
      <c r="L1938" s="145"/>
      <c r="M1938" s="145"/>
      <c r="N1938" s="145"/>
      <c r="O1938" s="145"/>
      <c r="P1938" s="145"/>
      <c r="Q1938" s="145"/>
      <c r="R1938" s="145"/>
      <c r="S1938" s="145"/>
      <c r="T1938" s="145"/>
      <c r="U1938" s="145"/>
      <c r="V1938" s="145"/>
      <c r="W1938" s="145"/>
      <c r="X1938" s="145"/>
      <c r="Y1938" s="145"/>
      <c r="Z1938" s="145"/>
    </row>
    <row r="1939" spans="1:26" ht="14.25" customHeight="1" x14ac:dyDescent="0.2">
      <c r="A1939" s="147"/>
      <c r="B1939" s="145"/>
      <c r="C1939" s="145"/>
      <c r="D1939" s="145"/>
      <c r="E1939" s="145"/>
      <c r="F1939" s="145"/>
      <c r="G1939" s="145"/>
      <c r="H1939" s="145"/>
      <c r="I1939" s="145"/>
      <c r="J1939" s="145"/>
      <c r="K1939" s="145"/>
      <c r="L1939" s="145"/>
      <c r="M1939" s="145"/>
      <c r="N1939" s="145"/>
      <c r="O1939" s="145"/>
      <c r="P1939" s="145"/>
      <c r="Q1939" s="145"/>
      <c r="R1939" s="145"/>
      <c r="S1939" s="145"/>
      <c r="T1939" s="145"/>
      <c r="U1939" s="145"/>
      <c r="V1939" s="145"/>
      <c r="W1939" s="145"/>
      <c r="X1939" s="145"/>
      <c r="Y1939" s="145"/>
      <c r="Z1939" s="145"/>
    </row>
    <row r="1940" spans="1:26" ht="14.25" customHeight="1" x14ac:dyDescent="0.25">
      <c r="A1940" s="136" t="s">
        <v>690</v>
      </c>
      <c r="B1940" s="184" t="s">
        <v>741</v>
      </c>
      <c r="C1940" s="182"/>
      <c r="D1940" s="182"/>
      <c r="E1940" s="183"/>
      <c r="F1940" s="145"/>
      <c r="G1940" s="145"/>
      <c r="H1940" s="145"/>
      <c r="I1940" s="145"/>
      <c r="J1940" s="137"/>
      <c r="K1940" s="137"/>
      <c r="L1940" s="137"/>
      <c r="M1940" s="137"/>
      <c r="N1940" s="137"/>
      <c r="O1940" s="137"/>
      <c r="P1940" s="137"/>
      <c r="Q1940" s="137"/>
      <c r="R1940" s="137"/>
      <c r="S1940" s="137"/>
      <c r="T1940" s="137"/>
      <c r="U1940" s="137"/>
      <c r="V1940" s="137"/>
      <c r="W1940" s="137"/>
      <c r="X1940" s="137"/>
      <c r="Y1940" s="137"/>
      <c r="Z1940" s="137"/>
    </row>
    <row r="1941" spans="1:26" ht="14.25" customHeight="1" x14ac:dyDescent="0.2">
      <c r="A1941" s="147"/>
      <c r="B1941" s="185" t="s">
        <v>5</v>
      </c>
      <c r="C1941" s="187" t="s">
        <v>179</v>
      </c>
      <c r="D1941" s="187" t="s">
        <v>180</v>
      </c>
      <c r="E1941" s="188" t="s">
        <v>654</v>
      </c>
      <c r="F1941" s="145"/>
      <c r="G1941" s="145"/>
      <c r="H1941" s="145"/>
      <c r="I1941" s="145"/>
      <c r="J1941" s="145"/>
      <c r="K1941" s="145"/>
      <c r="L1941" s="145"/>
      <c r="M1941" s="145"/>
      <c r="N1941" s="145"/>
      <c r="O1941" s="145"/>
      <c r="P1941" s="145"/>
      <c r="Q1941" s="145"/>
      <c r="R1941" s="145"/>
      <c r="S1941" s="145"/>
      <c r="T1941" s="145"/>
      <c r="U1941" s="145"/>
      <c r="V1941" s="145"/>
      <c r="W1941" s="145"/>
      <c r="X1941" s="145"/>
      <c r="Y1941" s="145"/>
      <c r="Z1941" s="145"/>
    </row>
    <row r="1942" spans="1:26" ht="14.25" customHeight="1" x14ac:dyDescent="0.2">
      <c r="A1942" s="147"/>
      <c r="B1942" s="186"/>
      <c r="C1942" s="186"/>
      <c r="D1942" s="186"/>
      <c r="E1942" s="186"/>
      <c r="F1942" s="145"/>
      <c r="G1942" s="145"/>
      <c r="H1942" s="145"/>
      <c r="I1942" s="145"/>
      <c r="J1942" s="145"/>
      <c r="K1942" s="145"/>
      <c r="L1942" s="145"/>
      <c r="M1942" s="145"/>
      <c r="N1942" s="145"/>
      <c r="O1942" s="145"/>
      <c r="P1942" s="145"/>
      <c r="Q1942" s="145"/>
      <c r="R1942" s="145"/>
      <c r="S1942" s="145"/>
      <c r="T1942" s="145"/>
      <c r="U1942" s="145"/>
      <c r="V1942" s="145"/>
      <c r="W1942" s="145"/>
      <c r="X1942" s="145"/>
      <c r="Y1942" s="145"/>
      <c r="Z1942" s="145"/>
    </row>
    <row r="1943" spans="1:26" ht="14.25" customHeight="1" x14ac:dyDescent="0.2">
      <c r="A1943" s="147"/>
      <c r="B1943" s="140" t="s">
        <v>662</v>
      </c>
      <c r="C1943" s="141">
        <v>6</v>
      </c>
      <c r="D1943" s="142"/>
      <c r="E1943" s="143">
        <v>6</v>
      </c>
      <c r="F1943" s="145"/>
      <c r="G1943" s="145"/>
      <c r="H1943" s="145"/>
      <c r="I1943" s="145"/>
      <c r="J1943" s="145"/>
      <c r="K1943" s="145"/>
      <c r="L1943" s="145"/>
      <c r="M1943" s="145"/>
      <c r="N1943" s="145"/>
      <c r="O1943" s="145"/>
      <c r="P1943" s="145"/>
      <c r="Q1943" s="145"/>
      <c r="R1943" s="145"/>
      <c r="S1943" s="145"/>
      <c r="T1943" s="145"/>
      <c r="U1943" s="145"/>
      <c r="V1943" s="145"/>
      <c r="W1943" s="145"/>
      <c r="X1943" s="145"/>
      <c r="Y1943" s="145"/>
      <c r="Z1943" s="145"/>
    </row>
    <row r="1944" spans="1:26" ht="15" customHeight="1" x14ac:dyDescent="0.2">
      <c r="A1944" s="147"/>
      <c r="B1944" s="181" t="s">
        <v>660</v>
      </c>
      <c r="C1944" s="182"/>
      <c r="D1944" s="183"/>
      <c r="E1944" s="144">
        <v>6</v>
      </c>
      <c r="F1944" s="145"/>
      <c r="G1944" s="145"/>
      <c r="H1944" s="145"/>
      <c r="I1944" s="145"/>
      <c r="J1944" s="145"/>
      <c r="K1944" s="145"/>
      <c r="L1944" s="145"/>
      <c r="M1944" s="145"/>
      <c r="N1944" s="145"/>
      <c r="O1944" s="145"/>
      <c r="P1944" s="145"/>
      <c r="Q1944" s="145"/>
      <c r="R1944" s="145"/>
      <c r="S1944" s="145"/>
      <c r="T1944" s="145"/>
      <c r="U1944" s="145"/>
      <c r="V1944" s="145"/>
      <c r="W1944" s="145"/>
      <c r="X1944" s="145"/>
      <c r="Y1944" s="145"/>
      <c r="Z1944" s="145"/>
    </row>
    <row r="1945" spans="1:26" ht="14.25" customHeight="1" x14ac:dyDescent="0.2">
      <c r="A1945" s="147"/>
      <c r="B1945" s="145"/>
      <c r="C1945" s="145"/>
      <c r="D1945" s="145"/>
      <c r="E1945" s="145"/>
      <c r="F1945" s="145"/>
      <c r="G1945" s="145"/>
      <c r="H1945" s="145"/>
      <c r="I1945" s="145"/>
      <c r="J1945" s="145"/>
      <c r="K1945" s="145"/>
      <c r="L1945" s="145"/>
      <c r="M1945" s="145"/>
      <c r="N1945" s="145"/>
      <c r="O1945" s="145"/>
      <c r="P1945" s="145"/>
      <c r="Q1945" s="145"/>
      <c r="R1945" s="145"/>
      <c r="S1945" s="145"/>
      <c r="T1945" s="145"/>
      <c r="U1945" s="145"/>
      <c r="V1945" s="145"/>
      <c r="W1945" s="145"/>
      <c r="X1945" s="145"/>
      <c r="Y1945" s="145"/>
      <c r="Z1945" s="145"/>
    </row>
    <row r="1946" spans="1:26" ht="14.25" customHeight="1" x14ac:dyDescent="0.2">
      <c r="A1946" s="136" t="s">
        <v>691</v>
      </c>
      <c r="B1946" s="154" t="s">
        <v>677</v>
      </c>
      <c r="C1946" s="154"/>
      <c r="D1946" s="154"/>
      <c r="E1946" s="154"/>
      <c r="F1946" s="145"/>
      <c r="G1946" s="145"/>
      <c r="H1946" s="145"/>
      <c r="I1946" s="145"/>
      <c r="J1946" s="145"/>
      <c r="K1946" s="145"/>
      <c r="L1946" s="145"/>
      <c r="M1946" s="145"/>
      <c r="N1946" s="145"/>
      <c r="O1946" s="145"/>
      <c r="P1946" s="145"/>
      <c r="Q1946" s="145"/>
      <c r="R1946" s="145"/>
      <c r="S1946" s="145"/>
      <c r="T1946" s="145"/>
      <c r="U1946" s="145"/>
      <c r="V1946" s="145"/>
      <c r="W1946" s="145"/>
      <c r="X1946" s="145"/>
      <c r="Y1946" s="145"/>
      <c r="Z1946" s="145"/>
    </row>
    <row r="1947" spans="1:26" ht="14.25" customHeight="1" x14ac:dyDescent="0.2">
      <c r="A1947" s="147"/>
      <c r="B1947" s="145"/>
      <c r="C1947" s="145"/>
      <c r="D1947" s="145"/>
      <c r="E1947" s="145"/>
      <c r="F1947" s="145"/>
      <c r="G1947" s="145"/>
      <c r="H1947" s="145"/>
      <c r="I1947" s="145"/>
      <c r="J1947" s="145"/>
      <c r="K1947" s="145"/>
      <c r="L1947" s="145"/>
      <c r="M1947" s="145"/>
      <c r="N1947" s="145"/>
      <c r="O1947" s="145"/>
      <c r="P1947" s="145"/>
      <c r="Q1947" s="145"/>
      <c r="R1947" s="145"/>
      <c r="S1947" s="145"/>
      <c r="T1947" s="145"/>
      <c r="U1947" s="145"/>
      <c r="V1947" s="145"/>
      <c r="W1947" s="145"/>
      <c r="X1947" s="145"/>
      <c r="Y1947" s="145"/>
      <c r="Z1947" s="145"/>
    </row>
    <row r="1948" spans="1:26" ht="14.25" customHeight="1" x14ac:dyDescent="0.25">
      <c r="A1948" s="136" t="s">
        <v>692</v>
      </c>
      <c r="B1948" s="184" t="s">
        <v>742</v>
      </c>
      <c r="C1948" s="182"/>
      <c r="D1948" s="182"/>
      <c r="E1948" s="183"/>
      <c r="F1948" s="145"/>
      <c r="G1948" s="145"/>
      <c r="H1948" s="145"/>
      <c r="I1948" s="145"/>
      <c r="J1948" s="137"/>
      <c r="K1948" s="137"/>
      <c r="L1948" s="137"/>
      <c r="M1948" s="137"/>
      <c r="N1948" s="137"/>
      <c r="O1948" s="137"/>
      <c r="P1948" s="137"/>
      <c r="Q1948" s="137"/>
      <c r="R1948" s="137"/>
      <c r="S1948" s="137"/>
      <c r="T1948" s="137"/>
      <c r="U1948" s="137"/>
      <c r="V1948" s="137"/>
      <c r="W1948" s="137"/>
      <c r="X1948" s="137"/>
      <c r="Y1948" s="137"/>
      <c r="Z1948" s="137"/>
    </row>
    <row r="1949" spans="1:26" ht="14.25" customHeight="1" x14ac:dyDescent="0.2">
      <c r="A1949" s="147"/>
      <c r="B1949" s="185" t="s">
        <v>5</v>
      </c>
      <c r="C1949" s="187" t="s">
        <v>179</v>
      </c>
      <c r="D1949" s="187" t="s">
        <v>180</v>
      </c>
      <c r="E1949" s="188" t="s">
        <v>654</v>
      </c>
      <c r="F1949" s="145"/>
      <c r="G1949" s="145"/>
      <c r="H1949" s="145"/>
      <c r="I1949" s="145"/>
      <c r="J1949" s="145"/>
      <c r="K1949" s="145"/>
      <c r="L1949" s="145"/>
      <c r="M1949" s="145"/>
      <c r="N1949" s="145"/>
      <c r="O1949" s="145"/>
      <c r="P1949" s="145"/>
      <c r="Q1949" s="145"/>
      <c r="R1949" s="145"/>
      <c r="S1949" s="145"/>
      <c r="T1949" s="145"/>
      <c r="U1949" s="145"/>
      <c r="V1949" s="145"/>
      <c r="W1949" s="145"/>
      <c r="X1949" s="145"/>
      <c r="Y1949" s="145"/>
      <c r="Z1949" s="145"/>
    </row>
    <row r="1950" spans="1:26" ht="14.25" customHeight="1" x14ac:dyDescent="0.2">
      <c r="A1950" s="147"/>
      <c r="B1950" s="186"/>
      <c r="C1950" s="186"/>
      <c r="D1950" s="186"/>
      <c r="E1950" s="186"/>
      <c r="F1950" s="145"/>
      <c r="G1950" s="155"/>
      <c r="H1950" s="145"/>
      <c r="I1950" s="145"/>
      <c r="J1950" s="145"/>
      <c r="K1950" s="145"/>
      <c r="L1950" s="145"/>
      <c r="M1950" s="145"/>
      <c r="N1950" s="145"/>
      <c r="O1950" s="145"/>
      <c r="P1950" s="145"/>
      <c r="Q1950" s="145"/>
      <c r="R1950" s="145"/>
      <c r="S1950" s="145"/>
      <c r="T1950" s="145"/>
      <c r="U1950" s="145"/>
      <c r="V1950" s="145"/>
      <c r="W1950" s="145"/>
      <c r="X1950" s="145"/>
      <c r="Y1950" s="145"/>
      <c r="Z1950" s="145"/>
    </row>
    <row r="1951" spans="1:26" ht="14.25" customHeight="1" x14ac:dyDescent="0.2">
      <c r="A1951" s="147"/>
      <c r="B1951" s="153" t="s">
        <v>693</v>
      </c>
      <c r="C1951" s="141">
        <v>7</v>
      </c>
      <c r="D1951" s="142"/>
      <c r="E1951" s="143">
        <v>7</v>
      </c>
      <c r="F1951" s="145"/>
      <c r="G1951" s="145"/>
      <c r="H1951" s="145"/>
      <c r="I1951" s="145"/>
      <c r="J1951" s="145"/>
      <c r="K1951" s="145"/>
      <c r="L1951" s="145"/>
      <c r="M1951" s="145"/>
      <c r="N1951" s="145"/>
      <c r="O1951" s="145"/>
      <c r="P1951" s="145"/>
      <c r="Q1951" s="145"/>
      <c r="R1951" s="145"/>
      <c r="S1951" s="145"/>
      <c r="T1951" s="145"/>
      <c r="U1951" s="145"/>
      <c r="V1951" s="145"/>
      <c r="W1951" s="145"/>
      <c r="X1951" s="145"/>
      <c r="Y1951" s="145"/>
      <c r="Z1951" s="145"/>
    </row>
    <row r="1952" spans="1:26" ht="14.25" customHeight="1" x14ac:dyDescent="0.2">
      <c r="A1952" s="147"/>
      <c r="B1952" s="140" t="s">
        <v>665</v>
      </c>
      <c r="C1952" s="141">
        <v>10</v>
      </c>
      <c r="D1952" s="142"/>
      <c r="E1952" s="143">
        <v>10</v>
      </c>
      <c r="F1952" s="145"/>
      <c r="G1952" s="145"/>
      <c r="H1952" s="145"/>
      <c r="I1952" s="145"/>
      <c r="J1952" s="145"/>
      <c r="K1952" s="145"/>
      <c r="L1952" s="145"/>
      <c r="M1952" s="145"/>
      <c r="N1952" s="145"/>
      <c r="O1952" s="145"/>
      <c r="P1952" s="145"/>
      <c r="Q1952" s="145"/>
      <c r="R1952" s="145"/>
      <c r="S1952" s="145"/>
      <c r="T1952" s="145"/>
      <c r="U1952" s="145"/>
      <c r="V1952" s="145"/>
      <c r="W1952" s="145"/>
      <c r="X1952" s="145"/>
      <c r="Y1952" s="145"/>
      <c r="Z1952" s="145"/>
    </row>
    <row r="1953" spans="1:26" ht="15" customHeight="1" x14ac:dyDescent="0.2">
      <c r="A1953" s="147"/>
      <c r="B1953" s="181" t="s">
        <v>660</v>
      </c>
      <c r="C1953" s="182"/>
      <c r="D1953" s="183"/>
      <c r="E1953" s="144">
        <v>17</v>
      </c>
      <c r="F1953" s="145"/>
      <c r="G1953" s="145"/>
      <c r="H1953" s="145"/>
      <c r="I1953" s="145"/>
      <c r="J1953" s="145"/>
      <c r="K1953" s="145"/>
      <c r="L1953" s="145"/>
      <c r="M1953" s="145"/>
      <c r="N1953" s="145"/>
      <c r="O1953" s="145"/>
      <c r="P1953" s="145"/>
      <c r="Q1953" s="145"/>
      <c r="R1953" s="145"/>
      <c r="S1953" s="145"/>
      <c r="T1953" s="145"/>
      <c r="U1953" s="145"/>
      <c r="V1953" s="145"/>
      <c r="W1953" s="145"/>
      <c r="X1953" s="145"/>
      <c r="Y1953" s="145"/>
      <c r="Z1953" s="145"/>
    </row>
    <row r="1954" spans="1:26" ht="14.25" customHeight="1" x14ac:dyDescent="0.25">
      <c r="A1954" s="147"/>
      <c r="B1954" s="145"/>
      <c r="C1954" s="145"/>
      <c r="D1954" s="145"/>
      <c r="E1954" s="145"/>
      <c r="F1954" s="145"/>
      <c r="G1954" s="145"/>
      <c r="H1954" s="145"/>
      <c r="I1954" s="137"/>
      <c r="J1954" s="137"/>
      <c r="K1954" s="137"/>
      <c r="L1954" s="137"/>
      <c r="M1954" s="137"/>
      <c r="N1954" s="137"/>
      <c r="O1954" s="137"/>
      <c r="P1954" s="137"/>
      <c r="Q1954" s="137"/>
      <c r="R1954" s="137"/>
      <c r="S1954" s="137"/>
      <c r="T1954" s="137"/>
      <c r="U1954" s="137"/>
      <c r="V1954" s="137"/>
      <c r="W1954" s="137"/>
      <c r="X1954" s="137"/>
      <c r="Y1954" s="137"/>
      <c r="Z1954" s="137"/>
    </row>
    <row r="1955" spans="1:26" ht="14.25" customHeight="1" x14ac:dyDescent="0.2">
      <c r="A1955" s="136" t="s">
        <v>694</v>
      </c>
      <c r="B1955" s="184" t="s">
        <v>743</v>
      </c>
      <c r="C1955" s="182"/>
      <c r="D1955" s="182"/>
      <c r="E1955" s="183"/>
      <c r="F1955" s="145"/>
      <c r="G1955" s="145"/>
      <c r="H1955" s="145"/>
      <c r="I1955" s="145"/>
      <c r="J1955" s="145"/>
      <c r="K1955" s="145"/>
      <c r="L1955" s="145"/>
      <c r="M1955" s="145"/>
      <c r="N1955" s="145"/>
      <c r="O1955" s="145"/>
      <c r="P1955" s="145"/>
      <c r="Q1955" s="145"/>
      <c r="R1955" s="145"/>
      <c r="S1955" s="145"/>
      <c r="T1955" s="145"/>
      <c r="U1955" s="145"/>
      <c r="V1955" s="145"/>
      <c r="W1955" s="145"/>
      <c r="X1955" s="145"/>
      <c r="Y1955" s="145"/>
      <c r="Z1955" s="145"/>
    </row>
    <row r="1956" spans="1:26" ht="14.25" customHeight="1" x14ac:dyDescent="0.2">
      <c r="A1956" s="147"/>
      <c r="B1956" s="185" t="s">
        <v>5</v>
      </c>
      <c r="C1956" s="187" t="s">
        <v>179</v>
      </c>
      <c r="D1956" s="187" t="s">
        <v>180</v>
      </c>
      <c r="E1956" s="188" t="s">
        <v>654</v>
      </c>
      <c r="F1956" s="145"/>
      <c r="G1956" s="145"/>
      <c r="H1956" s="145"/>
      <c r="I1956" s="145"/>
      <c r="J1956" s="145"/>
      <c r="K1956" s="145"/>
      <c r="L1956" s="145"/>
      <c r="M1956" s="145"/>
      <c r="N1956" s="145"/>
      <c r="O1956" s="145"/>
      <c r="P1956" s="145"/>
      <c r="Q1956" s="145"/>
      <c r="R1956" s="145"/>
      <c r="S1956" s="145"/>
      <c r="T1956" s="145"/>
      <c r="U1956" s="145"/>
      <c r="V1956" s="145"/>
      <c r="W1956" s="145"/>
      <c r="X1956" s="145"/>
      <c r="Y1956" s="145"/>
      <c r="Z1956" s="145"/>
    </row>
    <row r="1957" spans="1:26" ht="14.25" customHeight="1" x14ac:dyDescent="0.2">
      <c r="A1957" s="147"/>
      <c r="B1957" s="186"/>
      <c r="C1957" s="186"/>
      <c r="D1957" s="186"/>
      <c r="E1957" s="186"/>
      <c r="F1957" s="145"/>
      <c r="G1957" s="145"/>
      <c r="H1957" s="145"/>
      <c r="I1957" s="145"/>
      <c r="J1957" s="145"/>
      <c r="K1957" s="145"/>
      <c r="L1957" s="145"/>
      <c r="M1957" s="145"/>
      <c r="N1957" s="145"/>
      <c r="O1957" s="145"/>
      <c r="P1957" s="145"/>
      <c r="Q1957" s="145"/>
      <c r="R1957" s="145"/>
      <c r="S1957" s="145"/>
      <c r="T1957" s="145"/>
      <c r="U1957" s="145"/>
      <c r="V1957" s="145"/>
      <c r="W1957" s="145"/>
      <c r="X1957" s="145"/>
      <c r="Y1957" s="145"/>
      <c r="Z1957" s="145"/>
    </row>
    <row r="1958" spans="1:26" ht="14.25" customHeight="1" x14ac:dyDescent="0.2">
      <c r="A1958" s="147"/>
      <c r="B1958" s="153" t="s">
        <v>665</v>
      </c>
      <c r="C1958" s="141">
        <v>1</v>
      </c>
      <c r="D1958" s="142"/>
      <c r="E1958" s="143">
        <v>1</v>
      </c>
      <c r="F1958" s="145"/>
      <c r="G1958" s="155"/>
      <c r="H1958" s="145"/>
      <c r="I1958" s="145"/>
      <c r="J1958" s="145"/>
      <c r="K1958" s="145"/>
      <c r="L1958" s="145"/>
      <c r="M1958" s="145"/>
      <c r="N1958" s="145"/>
      <c r="O1958" s="145"/>
      <c r="P1958" s="145"/>
      <c r="Q1958" s="145"/>
      <c r="R1958" s="145"/>
      <c r="S1958" s="145"/>
      <c r="T1958" s="145"/>
      <c r="U1958" s="145"/>
      <c r="V1958" s="145"/>
      <c r="W1958" s="145"/>
      <c r="X1958" s="145"/>
      <c r="Y1958" s="145"/>
      <c r="Z1958" s="145"/>
    </row>
    <row r="1959" spans="1:26" ht="15" customHeight="1" x14ac:dyDescent="0.25">
      <c r="A1959" s="147"/>
      <c r="B1959" s="181" t="s">
        <v>660</v>
      </c>
      <c r="C1959" s="182"/>
      <c r="D1959" s="183"/>
      <c r="E1959" s="144">
        <v>1</v>
      </c>
      <c r="F1959" s="137"/>
      <c r="G1959" s="137"/>
      <c r="H1959" s="137"/>
      <c r="I1959" s="145"/>
      <c r="J1959" s="145"/>
      <c r="K1959" s="145"/>
      <c r="L1959" s="145"/>
      <c r="M1959" s="145"/>
      <c r="N1959" s="145"/>
      <c r="O1959" s="145"/>
      <c r="P1959" s="145"/>
      <c r="Q1959" s="145"/>
      <c r="R1959" s="145"/>
      <c r="S1959" s="145"/>
      <c r="T1959" s="145"/>
      <c r="U1959" s="145"/>
      <c r="V1959" s="145"/>
      <c r="W1959" s="145"/>
      <c r="X1959" s="145"/>
      <c r="Y1959" s="145"/>
      <c r="Z1959" s="145"/>
    </row>
    <row r="1960" spans="1:26" ht="14.25" customHeight="1" x14ac:dyDescent="0.25">
      <c r="A1960" s="139"/>
      <c r="B1960" s="145"/>
      <c r="C1960" s="145"/>
      <c r="D1960" s="145"/>
      <c r="E1960" s="145"/>
      <c r="F1960" s="137"/>
      <c r="G1960" s="137"/>
      <c r="H1960" s="137"/>
      <c r="I1960" s="137"/>
      <c r="J1960" s="137"/>
      <c r="K1960" s="137"/>
      <c r="L1960" s="137"/>
      <c r="M1960" s="137"/>
      <c r="N1960" s="137"/>
      <c r="O1960" s="137"/>
      <c r="P1960" s="137"/>
      <c r="Q1960" s="137"/>
      <c r="R1960" s="137"/>
      <c r="S1960" s="137"/>
      <c r="T1960" s="137"/>
      <c r="U1960" s="137"/>
      <c r="V1960" s="137"/>
      <c r="W1960" s="137"/>
      <c r="X1960" s="137"/>
      <c r="Y1960" s="137"/>
      <c r="Z1960" s="137"/>
    </row>
    <row r="1961" spans="1:26" ht="14.25" customHeight="1" x14ac:dyDescent="0.25">
      <c r="A1961" s="139"/>
      <c r="B1961" s="137"/>
      <c r="C1961" s="137"/>
      <c r="D1961" s="137"/>
      <c r="E1961" s="137"/>
      <c r="F1961" s="145"/>
      <c r="G1961" s="145"/>
      <c r="H1961" s="145"/>
      <c r="I1961" s="137"/>
      <c r="J1961" s="137"/>
      <c r="K1961" s="137"/>
      <c r="L1961" s="137"/>
      <c r="M1961" s="137"/>
      <c r="N1961" s="137"/>
      <c r="O1961" s="137"/>
      <c r="P1961" s="137"/>
      <c r="Q1961" s="137"/>
      <c r="R1961" s="137"/>
      <c r="S1961" s="137"/>
      <c r="T1961" s="137"/>
      <c r="U1961" s="137"/>
      <c r="V1961" s="137"/>
      <c r="W1961" s="137"/>
      <c r="X1961" s="137"/>
      <c r="Y1961" s="137"/>
      <c r="Z1961" s="137"/>
    </row>
    <row r="1962" spans="1:26" ht="14.25" customHeight="1" x14ac:dyDescent="0.25">
      <c r="A1962" s="136" t="s">
        <v>695</v>
      </c>
      <c r="B1962" s="184" t="s">
        <v>744</v>
      </c>
      <c r="C1962" s="182"/>
      <c r="D1962" s="182"/>
      <c r="E1962" s="183"/>
      <c r="F1962" s="145"/>
      <c r="G1962" s="145"/>
      <c r="H1962" s="145"/>
      <c r="I1962" s="137"/>
      <c r="J1962" s="137"/>
      <c r="K1962" s="137"/>
      <c r="L1962" s="137"/>
      <c r="M1962" s="137"/>
      <c r="N1962" s="137"/>
      <c r="O1962" s="137"/>
      <c r="P1962" s="137"/>
      <c r="Q1962" s="137"/>
      <c r="R1962" s="137"/>
      <c r="S1962" s="137"/>
      <c r="T1962" s="137"/>
      <c r="U1962" s="137"/>
      <c r="V1962" s="137"/>
      <c r="W1962" s="137"/>
      <c r="X1962" s="137"/>
      <c r="Y1962" s="137"/>
      <c r="Z1962" s="137"/>
    </row>
    <row r="1963" spans="1:26" ht="14.25" customHeight="1" x14ac:dyDescent="0.25">
      <c r="A1963" s="147"/>
      <c r="B1963" s="185" t="s">
        <v>5</v>
      </c>
      <c r="C1963" s="187" t="s">
        <v>179</v>
      </c>
      <c r="D1963" s="187" t="s">
        <v>180</v>
      </c>
      <c r="E1963" s="188" t="s">
        <v>654</v>
      </c>
      <c r="F1963" s="137"/>
      <c r="G1963" s="137"/>
      <c r="H1963" s="137"/>
      <c r="I1963" s="137"/>
      <c r="J1963" s="137"/>
      <c r="K1963" s="137"/>
      <c r="L1963" s="137"/>
      <c r="M1963" s="137"/>
      <c r="N1963" s="137"/>
      <c r="O1963" s="137"/>
      <c r="P1963" s="137"/>
      <c r="Q1963" s="137"/>
      <c r="R1963" s="137"/>
      <c r="S1963" s="137"/>
      <c r="T1963" s="137"/>
      <c r="U1963" s="137"/>
      <c r="V1963" s="137"/>
      <c r="W1963" s="137"/>
      <c r="X1963" s="137"/>
      <c r="Y1963" s="137"/>
      <c r="Z1963" s="137"/>
    </row>
    <row r="1964" spans="1:26" ht="14.25" customHeight="1" x14ac:dyDescent="0.25">
      <c r="A1964" s="147"/>
      <c r="B1964" s="186"/>
      <c r="C1964" s="186"/>
      <c r="D1964" s="186"/>
      <c r="E1964" s="186"/>
      <c r="F1964" s="137"/>
      <c r="G1964" s="137"/>
      <c r="H1964" s="137"/>
      <c r="I1964" s="137"/>
      <c r="J1964" s="137"/>
      <c r="K1964" s="137"/>
      <c r="L1964" s="137"/>
      <c r="M1964" s="137"/>
      <c r="N1964" s="137"/>
      <c r="O1964" s="137"/>
      <c r="P1964" s="137"/>
      <c r="Q1964" s="137"/>
      <c r="R1964" s="137"/>
      <c r="S1964" s="137"/>
      <c r="T1964" s="137"/>
      <c r="U1964" s="137"/>
      <c r="V1964" s="137"/>
      <c r="W1964" s="137"/>
      <c r="X1964" s="137"/>
      <c r="Y1964" s="137"/>
      <c r="Z1964" s="137"/>
    </row>
    <row r="1965" spans="1:26" ht="14.25" customHeight="1" x14ac:dyDescent="0.2">
      <c r="A1965" s="147"/>
      <c r="B1965" s="140" t="s">
        <v>659</v>
      </c>
      <c r="C1965" s="141">
        <v>4</v>
      </c>
      <c r="D1965" s="142"/>
      <c r="E1965" s="143">
        <v>4</v>
      </c>
      <c r="F1965" s="145"/>
      <c r="G1965" s="155"/>
      <c r="H1965" s="145"/>
      <c r="I1965" s="145"/>
      <c r="J1965" s="145"/>
      <c r="K1965" s="145"/>
      <c r="L1965" s="145"/>
      <c r="M1965" s="145"/>
      <c r="N1965" s="145"/>
      <c r="O1965" s="145"/>
      <c r="P1965" s="145"/>
      <c r="Q1965" s="145"/>
      <c r="R1965" s="145"/>
      <c r="S1965" s="145"/>
      <c r="T1965" s="145"/>
      <c r="U1965" s="145"/>
      <c r="V1965" s="145"/>
      <c r="W1965" s="145"/>
      <c r="X1965" s="145"/>
      <c r="Y1965" s="145"/>
      <c r="Z1965" s="145"/>
    </row>
    <row r="1966" spans="1:26" ht="14.25" customHeight="1" x14ac:dyDescent="0.2">
      <c r="A1966" s="147"/>
      <c r="B1966" s="140" t="s">
        <v>665</v>
      </c>
      <c r="C1966" s="141">
        <v>2</v>
      </c>
      <c r="D1966" s="142"/>
      <c r="E1966" s="143">
        <v>2</v>
      </c>
      <c r="F1966" s="145"/>
      <c r="G1966" s="145"/>
      <c r="H1966" s="145"/>
      <c r="I1966" s="145"/>
      <c r="J1966" s="145"/>
      <c r="K1966" s="145"/>
      <c r="L1966" s="145"/>
      <c r="M1966" s="145"/>
      <c r="N1966" s="145"/>
      <c r="O1966" s="145"/>
      <c r="P1966" s="145"/>
      <c r="Q1966" s="145"/>
      <c r="R1966" s="145"/>
      <c r="S1966" s="145"/>
      <c r="T1966" s="145"/>
      <c r="U1966" s="145"/>
      <c r="V1966" s="145"/>
      <c r="W1966" s="145"/>
      <c r="X1966" s="145"/>
      <c r="Y1966" s="145"/>
      <c r="Z1966" s="145"/>
    </row>
    <row r="1967" spans="1:26" ht="14.25" customHeight="1" x14ac:dyDescent="0.2">
      <c r="A1967" s="147"/>
      <c r="B1967" s="181" t="s">
        <v>660</v>
      </c>
      <c r="C1967" s="182"/>
      <c r="D1967" s="183"/>
      <c r="E1967" s="144">
        <v>6</v>
      </c>
      <c r="F1967" s="145"/>
      <c r="G1967" s="145"/>
      <c r="H1967" s="145"/>
      <c r="I1967" s="145"/>
      <c r="J1967" s="145"/>
      <c r="K1967" s="145"/>
      <c r="L1967" s="145"/>
      <c r="M1967" s="145"/>
      <c r="N1967" s="145"/>
      <c r="O1967" s="145"/>
      <c r="P1967" s="145"/>
      <c r="Q1967" s="145"/>
      <c r="R1967" s="145"/>
      <c r="S1967" s="145"/>
      <c r="T1967" s="145"/>
      <c r="U1967" s="145"/>
      <c r="V1967" s="145"/>
      <c r="W1967" s="145"/>
      <c r="X1967" s="145"/>
      <c r="Y1967" s="145"/>
      <c r="Z1967" s="145"/>
    </row>
    <row r="1968" spans="1:26" ht="14.25" customHeight="1" x14ac:dyDescent="0.25">
      <c r="A1968" s="138"/>
      <c r="B1968" s="137"/>
      <c r="C1968" s="137"/>
      <c r="D1968" s="137"/>
      <c r="E1968" s="137"/>
      <c r="F1968" s="145"/>
      <c r="G1968" s="145"/>
      <c r="H1968" s="145"/>
      <c r="I1968" s="145"/>
      <c r="J1968" s="145"/>
      <c r="K1968" s="145"/>
      <c r="L1968" s="145"/>
      <c r="M1968" s="145"/>
      <c r="N1968" s="145"/>
      <c r="O1968" s="145"/>
      <c r="P1968" s="145"/>
      <c r="Q1968" s="145"/>
      <c r="R1968" s="145"/>
      <c r="S1968" s="145"/>
      <c r="T1968" s="145"/>
      <c r="U1968" s="145"/>
      <c r="V1968" s="145"/>
      <c r="W1968" s="145"/>
      <c r="X1968" s="145"/>
      <c r="Y1968" s="145"/>
      <c r="Z1968" s="145"/>
    </row>
    <row r="1969" spans="1:26" ht="14.25" customHeight="1" x14ac:dyDescent="0.2">
      <c r="A1969" s="136" t="s">
        <v>696</v>
      </c>
      <c r="B1969" s="184" t="s">
        <v>745</v>
      </c>
      <c r="C1969" s="182"/>
      <c r="D1969" s="182"/>
      <c r="E1969" s="183"/>
      <c r="F1969" s="145"/>
      <c r="G1969" s="145"/>
      <c r="H1969" s="145"/>
      <c r="I1969" s="145"/>
      <c r="J1969" s="145"/>
      <c r="K1969" s="145"/>
      <c r="L1969" s="145"/>
      <c r="M1969" s="145"/>
      <c r="N1969" s="145"/>
      <c r="O1969" s="145"/>
      <c r="P1969" s="145"/>
      <c r="Q1969" s="145"/>
      <c r="R1969" s="145"/>
      <c r="S1969" s="145"/>
      <c r="T1969" s="145"/>
      <c r="U1969" s="145"/>
      <c r="V1969" s="145"/>
      <c r="W1969" s="145"/>
      <c r="X1969" s="145"/>
      <c r="Y1969" s="145"/>
      <c r="Z1969" s="145"/>
    </row>
    <row r="1970" spans="1:26" ht="14.25" customHeight="1" x14ac:dyDescent="0.2">
      <c r="A1970" s="147"/>
      <c r="B1970" s="185" t="s">
        <v>5</v>
      </c>
      <c r="C1970" s="187" t="s">
        <v>179</v>
      </c>
      <c r="D1970" s="187" t="s">
        <v>180</v>
      </c>
      <c r="E1970" s="188" t="s">
        <v>654</v>
      </c>
      <c r="F1970" s="145"/>
      <c r="G1970" s="145"/>
      <c r="H1970" s="145"/>
      <c r="I1970" s="145"/>
      <c r="J1970" s="145"/>
      <c r="K1970" s="145"/>
      <c r="L1970" s="145"/>
      <c r="M1970" s="145"/>
      <c r="N1970" s="145"/>
      <c r="O1970" s="145"/>
      <c r="P1970" s="145"/>
      <c r="Q1970" s="145"/>
      <c r="R1970" s="145"/>
      <c r="S1970" s="145"/>
      <c r="T1970" s="145"/>
      <c r="U1970" s="145"/>
      <c r="V1970" s="145"/>
      <c r="W1970" s="145"/>
      <c r="X1970" s="145"/>
      <c r="Y1970" s="145"/>
      <c r="Z1970" s="145"/>
    </row>
    <row r="1971" spans="1:26" ht="14.25" customHeight="1" x14ac:dyDescent="0.2">
      <c r="A1971" s="147"/>
      <c r="B1971" s="186"/>
      <c r="C1971" s="186"/>
      <c r="D1971" s="186"/>
      <c r="E1971" s="186"/>
      <c r="F1971" s="145"/>
      <c r="G1971" s="145"/>
      <c r="H1971" s="145"/>
      <c r="I1971" s="145"/>
      <c r="J1971" s="145"/>
      <c r="K1971" s="145"/>
      <c r="L1971" s="145"/>
      <c r="M1971" s="145"/>
      <c r="N1971" s="145"/>
      <c r="O1971" s="145"/>
      <c r="P1971" s="145"/>
      <c r="Q1971" s="145"/>
      <c r="R1971" s="145"/>
      <c r="S1971" s="145"/>
      <c r="T1971" s="145"/>
      <c r="U1971" s="145"/>
      <c r="V1971" s="145"/>
      <c r="W1971" s="145"/>
      <c r="X1971" s="145"/>
      <c r="Y1971" s="145"/>
      <c r="Z1971" s="145"/>
    </row>
    <row r="1972" spans="1:26" ht="14.25" customHeight="1" x14ac:dyDescent="0.2">
      <c r="A1972" s="147"/>
      <c r="B1972" s="153" t="s">
        <v>665</v>
      </c>
      <c r="C1972" s="3"/>
      <c r="D1972" s="141">
        <v>244.12</v>
      </c>
      <c r="E1972" s="143">
        <v>244.12</v>
      </c>
      <c r="F1972" s="145"/>
      <c r="G1972" s="155"/>
      <c r="H1972" s="145"/>
      <c r="I1972" s="145"/>
      <c r="J1972" s="145"/>
      <c r="K1972" s="145"/>
      <c r="L1972" s="145"/>
      <c r="M1972" s="145"/>
      <c r="N1972" s="145"/>
      <c r="O1972" s="145"/>
      <c r="P1972" s="145"/>
      <c r="Q1972" s="145"/>
      <c r="R1972" s="145"/>
      <c r="S1972" s="145"/>
      <c r="T1972" s="145"/>
      <c r="U1972" s="145"/>
      <c r="V1972" s="145"/>
      <c r="W1972" s="145"/>
      <c r="X1972" s="145"/>
      <c r="Y1972" s="145"/>
      <c r="Z1972" s="145"/>
    </row>
    <row r="1973" spans="1:26" ht="14.25" customHeight="1" x14ac:dyDescent="0.2">
      <c r="A1973" s="147"/>
      <c r="B1973" s="181" t="s">
        <v>660</v>
      </c>
      <c r="C1973" s="182"/>
      <c r="D1973" s="183"/>
      <c r="E1973" s="144">
        <v>244.12</v>
      </c>
      <c r="F1973" s="145"/>
      <c r="G1973" s="145"/>
      <c r="H1973" s="145"/>
      <c r="I1973" s="145"/>
      <c r="J1973" s="145"/>
      <c r="K1973" s="145"/>
      <c r="L1973" s="145"/>
      <c r="M1973" s="145"/>
      <c r="N1973" s="145"/>
      <c r="O1973" s="145"/>
      <c r="P1973" s="145"/>
      <c r="Q1973" s="145"/>
      <c r="R1973" s="145"/>
      <c r="S1973" s="145"/>
      <c r="T1973" s="145"/>
      <c r="U1973" s="145"/>
      <c r="V1973" s="145"/>
      <c r="W1973" s="145"/>
      <c r="X1973" s="145"/>
      <c r="Y1973" s="145"/>
      <c r="Z1973" s="145"/>
    </row>
    <row r="1974" spans="1:26" ht="15.75" customHeight="1" x14ac:dyDescent="0.25">
      <c r="A1974" s="150"/>
      <c r="B1974" s="156"/>
      <c r="C1974" s="156"/>
      <c r="D1974" s="156"/>
      <c r="E1974" s="156"/>
      <c r="F1974" s="148"/>
      <c r="G1974" s="148"/>
      <c r="H1974" s="137"/>
      <c r="I1974" s="137"/>
      <c r="J1974" s="137"/>
      <c r="K1974" s="137"/>
      <c r="L1974" s="137"/>
      <c r="M1974" s="137"/>
      <c r="N1974" s="137"/>
      <c r="O1974" s="137"/>
      <c r="P1974" s="137"/>
      <c r="Q1974" s="137"/>
      <c r="R1974" s="137"/>
      <c r="S1974" s="137"/>
      <c r="T1974" s="137"/>
      <c r="U1974" s="137"/>
      <c r="V1974" s="137"/>
      <c r="W1974" s="137"/>
      <c r="X1974" s="137"/>
      <c r="Y1974" s="137"/>
      <c r="Z1974" s="137"/>
    </row>
    <row r="1975" spans="1:26" ht="14.25" customHeight="1" x14ac:dyDescent="0.2">
      <c r="A1975" s="136" t="s">
        <v>697</v>
      </c>
      <c r="B1975" s="184" t="s">
        <v>746</v>
      </c>
      <c r="C1975" s="182"/>
      <c r="D1975" s="182"/>
      <c r="E1975" s="183"/>
      <c r="F1975" s="145"/>
      <c r="G1975" s="145"/>
      <c r="H1975" s="145"/>
      <c r="I1975" s="145"/>
      <c r="J1975" s="145"/>
      <c r="K1975" s="145"/>
      <c r="L1975" s="145"/>
      <c r="M1975" s="145"/>
      <c r="N1975" s="145"/>
      <c r="O1975" s="145"/>
      <c r="P1975" s="145"/>
      <c r="Q1975" s="145"/>
      <c r="R1975" s="145"/>
      <c r="S1975" s="145"/>
      <c r="T1975" s="145"/>
      <c r="U1975" s="145"/>
      <c r="V1975" s="145"/>
      <c r="W1975" s="145"/>
      <c r="X1975" s="145"/>
      <c r="Y1975" s="145"/>
      <c r="Z1975" s="145"/>
    </row>
    <row r="1976" spans="1:26" ht="14.25" customHeight="1" x14ac:dyDescent="0.2">
      <c r="A1976" s="147"/>
      <c r="B1976" s="185" t="s">
        <v>5</v>
      </c>
      <c r="C1976" s="187" t="s">
        <v>179</v>
      </c>
      <c r="D1976" s="187" t="s">
        <v>180</v>
      </c>
      <c r="E1976" s="188" t="s">
        <v>654</v>
      </c>
      <c r="F1976" s="145"/>
      <c r="G1976" s="145"/>
      <c r="H1976" s="145"/>
      <c r="I1976" s="145"/>
      <c r="J1976" s="145"/>
      <c r="K1976" s="145"/>
      <c r="L1976" s="145"/>
      <c r="M1976" s="145"/>
      <c r="N1976" s="145"/>
      <c r="O1976" s="145"/>
      <c r="P1976" s="145"/>
      <c r="Q1976" s="145"/>
      <c r="R1976" s="145"/>
      <c r="S1976" s="145"/>
      <c r="T1976" s="145"/>
      <c r="U1976" s="145"/>
      <c r="V1976" s="145"/>
      <c r="W1976" s="145"/>
      <c r="X1976" s="145"/>
      <c r="Y1976" s="145"/>
      <c r="Z1976" s="145"/>
    </row>
    <row r="1977" spans="1:26" ht="14.25" customHeight="1" x14ac:dyDescent="0.2">
      <c r="A1977" s="147"/>
      <c r="B1977" s="186"/>
      <c r="C1977" s="186"/>
      <c r="D1977" s="186"/>
      <c r="E1977" s="186"/>
      <c r="F1977" s="145"/>
      <c r="G1977" s="155"/>
      <c r="H1977" s="145"/>
      <c r="I1977" s="145"/>
      <c r="J1977" s="145"/>
      <c r="K1977" s="145"/>
      <c r="L1977" s="145"/>
      <c r="M1977" s="145"/>
      <c r="N1977" s="145"/>
      <c r="O1977" s="145"/>
      <c r="P1977" s="145"/>
      <c r="Q1977" s="145"/>
      <c r="R1977" s="145"/>
      <c r="S1977" s="145"/>
      <c r="T1977" s="145"/>
      <c r="U1977" s="145"/>
      <c r="V1977" s="145"/>
      <c r="W1977" s="145"/>
      <c r="X1977" s="145"/>
      <c r="Y1977" s="145"/>
      <c r="Z1977" s="145"/>
    </row>
    <row r="1978" spans="1:26" ht="14.25" customHeight="1" x14ac:dyDescent="0.2">
      <c r="A1978" s="147"/>
      <c r="B1978" s="153" t="s">
        <v>665</v>
      </c>
      <c r="C1978" s="143">
        <v>1</v>
      </c>
      <c r="D1978" s="142"/>
      <c r="E1978" s="143">
        <v>1</v>
      </c>
      <c r="F1978" s="145"/>
      <c r="G1978" s="145"/>
      <c r="H1978" s="145"/>
      <c r="I1978" s="145"/>
      <c r="J1978" s="145"/>
      <c r="K1978" s="145"/>
      <c r="L1978" s="145"/>
      <c r="M1978" s="145"/>
      <c r="N1978" s="145"/>
      <c r="O1978" s="145"/>
      <c r="P1978" s="145"/>
      <c r="Q1978" s="145"/>
      <c r="R1978" s="145"/>
      <c r="S1978" s="145"/>
      <c r="T1978" s="145"/>
      <c r="U1978" s="145"/>
      <c r="V1978" s="145"/>
      <c r="W1978" s="145"/>
      <c r="X1978" s="145"/>
      <c r="Y1978" s="145"/>
      <c r="Z1978" s="145"/>
    </row>
    <row r="1979" spans="1:26" ht="14.25" customHeight="1" x14ac:dyDescent="0.2">
      <c r="A1979" s="147"/>
      <c r="B1979" s="181" t="s">
        <v>660</v>
      </c>
      <c r="C1979" s="182"/>
      <c r="D1979" s="183"/>
      <c r="E1979" s="144">
        <v>1</v>
      </c>
      <c r="F1979" s="145"/>
      <c r="G1979" s="145"/>
      <c r="H1979" s="145"/>
      <c r="I1979" s="145"/>
      <c r="J1979" s="145"/>
      <c r="K1979" s="145"/>
      <c r="L1979" s="145"/>
      <c r="M1979" s="145"/>
      <c r="N1979" s="145"/>
      <c r="O1979" s="145"/>
      <c r="P1979" s="145"/>
      <c r="Q1979" s="145"/>
      <c r="R1979" s="145"/>
      <c r="S1979" s="145"/>
      <c r="T1979" s="145"/>
      <c r="U1979" s="145"/>
      <c r="V1979" s="145"/>
      <c r="W1979" s="145"/>
      <c r="X1979" s="145"/>
      <c r="Y1979" s="145"/>
      <c r="Z1979" s="145"/>
    </row>
    <row r="1980" spans="1:26" ht="14.25" customHeight="1" x14ac:dyDescent="0.2">
      <c r="A1980" s="150"/>
      <c r="B1980" s="156"/>
      <c r="C1980" s="156"/>
      <c r="D1980" s="156"/>
      <c r="E1980" s="156"/>
      <c r="F1980" s="145"/>
      <c r="G1980" s="145"/>
      <c r="H1980" s="145"/>
      <c r="I1980" s="145"/>
      <c r="J1980" s="145"/>
      <c r="K1980" s="145"/>
      <c r="L1980" s="145"/>
      <c r="M1980" s="145"/>
      <c r="N1980" s="145"/>
      <c r="O1980" s="145"/>
      <c r="P1980" s="145"/>
      <c r="Q1980" s="145"/>
      <c r="R1980" s="145"/>
      <c r="S1980" s="145"/>
      <c r="T1980" s="145"/>
      <c r="U1980" s="145"/>
      <c r="V1980" s="145"/>
      <c r="W1980" s="145"/>
      <c r="X1980" s="145"/>
      <c r="Y1980" s="145"/>
      <c r="Z1980" s="145"/>
    </row>
    <row r="1981" spans="1:26" ht="14.25" customHeight="1" x14ac:dyDescent="0.2">
      <c r="A1981" s="136" t="s">
        <v>698</v>
      </c>
      <c r="B1981" s="184" t="s">
        <v>747</v>
      </c>
      <c r="C1981" s="182"/>
      <c r="D1981" s="182"/>
      <c r="E1981" s="183"/>
      <c r="F1981" s="145"/>
      <c r="G1981" s="145"/>
      <c r="H1981" s="145"/>
      <c r="I1981" s="145"/>
      <c r="J1981" s="145"/>
      <c r="K1981" s="145"/>
      <c r="L1981" s="145"/>
      <c r="M1981" s="145"/>
      <c r="N1981" s="145"/>
      <c r="O1981" s="145"/>
      <c r="P1981" s="145"/>
      <c r="Q1981" s="145"/>
      <c r="R1981" s="145"/>
      <c r="S1981" s="145"/>
      <c r="T1981" s="145"/>
      <c r="U1981" s="145"/>
      <c r="V1981" s="145"/>
      <c r="W1981" s="145"/>
      <c r="X1981" s="145"/>
      <c r="Y1981" s="145"/>
      <c r="Z1981" s="145"/>
    </row>
    <row r="1982" spans="1:26" ht="14.25" customHeight="1" x14ac:dyDescent="0.2">
      <c r="A1982" s="147"/>
      <c r="B1982" s="185" t="s">
        <v>5</v>
      </c>
      <c r="C1982" s="187" t="s">
        <v>179</v>
      </c>
      <c r="D1982" s="187" t="s">
        <v>180</v>
      </c>
      <c r="E1982" s="188" t="s">
        <v>654</v>
      </c>
      <c r="F1982" s="145"/>
      <c r="G1982" s="145"/>
      <c r="H1982" s="145"/>
      <c r="I1982" s="145"/>
      <c r="J1982" s="145"/>
      <c r="K1982" s="145"/>
      <c r="L1982" s="145"/>
      <c r="M1982" s="145"/>
      <c r="N1982" s="145"/>
      <c r="O1982" s="145"/>
      <c r="P1982" s="145"/>
      <c r="Q1982" s="145"/>
      <c r="R1982" s="145"/>
      <c r="S1982" s="145"/>
      <c r="T1982" s="145"/>
      <c r="U1982" s="145"/>
      <c r="V1982" s="145"/>
      <c r="W1982" s="145"/>
      <c r="X1982" s="145"/>
      <c r="Y1982" s="145"/>
      <c r="Z1982" s="145"/>
    </row>
    <row r="1983" spans="1:26" ht="14.25" customHeight="1" x14ac:dyDescent="0.2">
      <c r="A1983" s="147"/>
      <c r="B1983" s="186"/>
      <c r="C1983" s="186"/>
      <c r="D1983" s="186"/>
      <c r="E1983" s="186"/>
      <c r="F1983" s="145"/>
      <c r="G1983" s="155"/>
      <c r="H1983" s="145"/>
      <c r="I1983" s="145"/>
      <c r="J1983" s="145"/>
      <c r="K1983" s="145"/>
      <c r="L1983" s="145"/>
      <c r="M1983" s="145"/>
      <c r="N1983" s="145"/>
      <c r="O1983" s="145"/>
      <c r="P1983" s="145"/>
      <c r="Q1983" s="145"/>
      <c r="R1983" s="145"/>
      <c r="S1983" s="145"/>
      <c r="T1983" s="145"/>
      <c r="U1983" s="145"/>
      <c r="V1983" s="145"/>
      <c r="W1983" s="145"/>
      <c r="X1983" s="145"/>
      <c r="Y1983" s="145"/>
      <c r="Z1983" s="145"/>
    </row>
    <row r="1984" spans="1:26" ht="14.25" customHeight="1" x14ac:dyDescent="0.2">
      <c r="A1984" s="147"/>
      <c r="B1984" s="153" t="s">
        <v>665</v>
      </c>
      <c r="C1984" s="141">
        <v>1</v>
      </c>
      <c r="D1984" s="142"/>
      <c r="E1984" s="143">
        <v>1</v>
      </c>
      <c r="F1984" s="145"/>
      <c r="G1984" s="145"/>
      <c r="H1984" s="145"/>
      <c r="I1984" s="145"/>
      <c r="J1984" s="145"/>
      <c r="K1984" s="145"/>
      <c r="L1984" s="145"/>
      <c r="M1984" s="145"/>
      <c r="N1984" s="145"/>
      <c r="O1984" s="145"/>
      <c r="P1984" s="145"/>
      <c r="Q1984" s="145"/>
      <c r="R1984" s="145"/>
      <c r="S1984" s="145"/>
      <c r="T1984" s="145"/>
      <c r="U1984" s="145"/>
      <c r="V1984" s="145"/>
      <c r="W1984" s="145"/>
      <c r="X1984" s="145"/>
      <c r="Y1984" s="145"/>
      <c r="Z1984" s="145"/>
    </row>
    <row r="1985" spans="1:26" ht="14.25" customHeight="1" x14ac:dyDescent="0.2">
      <c r="A1985" s="147"/>
      <c r="B1985" s="181" t="s">
        <v>660</v>
      </c>
      <c r="C1985" s="182"/>
      <c r="D1985" s="183"/>
      <c r="E1985" s="144">
        <v>1</v>
      </c>
      <c r="F1985" s="145"/>
      <c r="G1985" s="145"/>
      <c r="H1985" s="145"/>
      <c r="I1985" s="145"/>
      <c r="J1985" s="145"/>
      <c r="K1985" s="145"/>
      <c r="L1985" s="145"/>
      <c r="M1985" s="145"/>
      <c r="N1985" s="145"/>
      <c r="O1985" s="145"/>
      <c r="P1985" s="145"/>
      <c r="Q1985" s="145"/>
      <c r="R1985" s="145"/>
      <c r="S1985" s="145"/>
      <c r="T1985" s="145"/>
      <c r="U1985" s="145"/>
      <c r="V1985" s="145"/>
      <c r="W1985" s="145"/>
      <c r="X1985" s="145"/>
      <c r="Y1985" s="145"/>
      <c r="Z1985" s="145"/>
    </row>
    <row r="1986" spans="1:26" ht="14.25" customHeight="1" x14ac:dyDescent="0.2">
      <c r="A1986" s="147"/>
      <c r="B1986" s="3"/>
      <c r="C1986" s="3"/>
      <c r="D1986" s="3"/>
      <c r="E1986" s="3"/>
      <c r="F1986" s="145"/>
      <c r="G1986" s="145"/>
      <c r="H1986" s="145"/>
      <c r="I1986" s="145"/>
      <c r="J1986" s="145"/>
      <c r="K1986" s="145"/>
      <c r="L1986" s="145"/>
      <c r="M1986" s="145"/>
      <c r="N1986" s="145"/>
      <c r="O1986" s="145"/>
      <c r="P1986" s="145"/>
      <c r="Q1986" s="145"/>
      <c r="R1986" s="145"/>
      <c r="S1986" s="145"/>
      <c r="T1986" s="145"/>
      <c r="U1986" s="145"/>
      <c r="V1986" s="145"/>
      <c r="W1986" s="145"/>
      <c r="X1986" s="145"/>
      <c r="Y1986" s="145"/>
      <c r="Z1986" s="145"/>
    </row>
    <row r="1987" spans="1:26" ht="14.25" customHeight="1" x14ac:dyDescent="0.2">
      <c r="A1987" s="136" t="s">
        <v>699</v>
      </c>
      <c r="B1987" s="184" t="s">
        <v>748</v>
      </c>
      <c r="C1987" s="182"/>
      <c r="D1987" s="182"/>
      <c r="E1987" s="183"/>
      <c r="F1987" s="145"/>
      <c r="G1987" s="145"/>
      <c r="H1987" s="145"/>
      <c r="I1987" s="145"/>
      <c r="J1987" s="145"/>
      <c r="K1987" s="145"/>
      <c r="L1987" s="145"/>
      <c r="M1987" s="145"/>
      <c r="N1987" s="145"/>
      <c r="O1987" s="145"/>
      <c r="P1987" s="145"/>
      <c r="Q1987" s="145"/>
      <c r="R1987" s="145"/>
      <c r="S1987" s="145"/>
      <c r="T1987" s="145"/>
      <c r="U1987" s="145"/>
      <c r="V1987" s="145"/>
      <c r="W1987" s="145"/>
      <c r="X1987" s="145"/>
      <c r="Y1987" s="145"/>
      <c r="Z1987" s="145"/>
    </row>
    <row r="1988" spans="1:26" ht="14.25" customHeight="1" x14ac:dyDescent="0.2">
      <c r="A1988" s="147"/>
      <c r="B1988" s="185" t="s">
        <v>5</v>
      </c>
      <c r="C1988" s="187" t="s">
        <v>179</v>
      </c>
      <c r="D1988" s="187" t="s">
        <v>180</v>
      </c>
      <c r="E1988" s="188" t="s">
        <v>654</v>
      </c>
      <c r="F1988" s="145"/>
      <c r="G1988" s="145"/>
      <c r="H1988" s="145"/>
      <c r="I1988" s="145"/>
      <c r="J1988" s="145"/>
      <c r="K1988" s="145"/>
      <c r="L1988" s="145"/>
      <c r="M1988" s="145"/>
      <c r="N1988" s="145"/>
      <c r="O1988" s="145"/>
      <c r="P1988" s="145"/>
      <c r="Q1988" s="145"/>
      <c r="R1988" s="145"/>
      <c r="S1988" s="145"/>
      <c r="T1988" s="145"/>
      <c r="U1988" s="145"/>
      <c r="V1988" s="145"/>
      <c r="W1988" s="145"/>
      <c r="X1988" s="145"/>
      <c r="Y1988" s="145"/>
      <c r="Z1988" s="145"/>
    </row>
    <row r="1989" spans="1:26" ht="14.25" customHeight="1" x14ac:dyDescent="0.2">
      <c r="A1989" s="147"/>
      <c r="B1989" s="186"/>
      <c r="C1989" s="186"/>
      <c r="D1989" s="186"/>
      <c r="E1989" s="186"/>
      <c r="F1989" s="145"/>
      <c r="G1989" s="155"/>
      <c r="H1989" s="145"/>
      <c r="I1989" s="145"/>
      <c r="J1989" s="145"/>
      <c r="K1989" s="145"/>
      <c r="L1989" s="145"/>
      <c r="M1989" s="145"/>
      <c r="N1989" s="145"/>
      <c r="O1989" s="145"/>
      <c r="P1989" s="145"/>
      <c r="Q1989" s="145"/>
      <c r="R1989" s="145"/>
      <c r="S1989" s="145"/>
      <c r="T1989" s="145"/>
      <c r="U1989" s="145"/>
      <c r="V1989" s="145"/>
      <c r="W1989" s="145"/>
      <c r="X1989" s="145"/>
      <c r="Y1989" s="145"/>
      <c r="Z1989" s="145"/>
    </row>
    <row r="1990" spans="1:26" ht="14.25" customHeight="1" x14ac:dyDescent="0.2">
      <c r="A1990" s="147"/>
      <c r="B1990" s="153" t="s">
        <v>665</v>
      </c>
      <c r="C1990" s="141">
        <v>1</v>
      </c>
      <c r="D1990" s="142"/>
      <c r="E1990" s="143">
        <v>1</v>
      </c>
      <c r="F1990" s="145"/>
      <c r="G1990" s="145"/>
      <c r="H1990" s="145"/>
      <c r="I1990" s="145"/>
      <c r="J1990" s="145"/>
      <c r="K1990" s="145"/>
      <c r="L1990" s="145"/>
      <c r="M1990" s="145"/>
      <c r="N1990" s="145"/>
      <c r="O1990" s="145"/>
      <c r="P1990" s="145"/>
      <c r="Q1990" s="145"/>
      <c r="R1990" s="145"/>
      <c r="S1990" s="145"/>
      <c r="T1990" s="145"/>
      <c r="U1990" s="145"/>
      <c r="V1990" s="145"/>
      <c r="W1990" s="145"/>
      <c r="X1990" s="145"/>
      <c r="Y1990" s="145"/>
      <c r="Z1990" s="145"/>
    </row>
    <row r="1991" spans="1:26" ht="14.25" customHeight="1" x14ac:dyDescent="0.2">
      <c r="A1991" s="147"/>
      <c r="B1991" s="181" t="s">
        <v>660</v>
      </c>
      <c r="C1991" s="182"/>
      <c r="D1991" s="183"/>
      <c r="E1991" s="144">
        <v>1</v>
      </c>
      <c r="F1991" s="145"/>
      <c r="G1991" s="145"/>
      <c r="H1991" s="145"/>
      <c r="I1991" s="145"/>
      <c r="J1991" s="145"/>
      <c r="K1991" s="145"/>
      <c r="L1991" s="145"/>
      <c r="M1991" s="145"/>
      <c r="N1991" s="145"/>
      <c r="O1991" s="145"/>
      <c r="P1991" s="145"/>
      <c r="Q1991" s="145"/>
      <c r="R1991" s="145"/>
      <c r="S1991" s="145"/>
      <c r="T1991" s="145"/>
      <c r="U1991" s="145"/>
      <c r="V1991" s="145"/>
      <c r="W1991" s="145"/>
      <c r="X1991" s="145"/>
      <c r="Y1991" s="145"/>
      <c r="Z1991" s="145"/>
    </row>
    <row r="1992" spans="1:26" ht="14.25" customHeight="1" x14ac:dyDescent="0.2">
      <c r="A1992" s="147"/>
      <c r="B1992" s="3"/>
      <c r="C1992" s="3"/>
      <c r="D1992" s="3"/>
      <c r="E1992" s="3"/>
      <c r="F1992" s="145"/>
      <c r="G1992" s="145"/>
      <c r="H1992" s="145"/>
      <c r="I1992" s="145"/>
      <c r="J1992" s="145"/>
      <c r="K1992" s="145"/>
      <c r="L1992" s="145"/>
      <c r="M1992" s="145"/>
      <c r="N1992" s="145"/>
      <c r="O1992" s="145"/>
      <c r="P1992" s="145"/>
      <c r="Q1992" s="145"/>
      <c r="R1992" s="145"/>
      <c r="S1992" s="145"/>
      <c r="T1992" s="145"/>
      <c r="U1992" s="145"/>
      <c r="V1992" s="145"/>
      <c r="W1992" s="145"/>
      <c r="X1992" s="145"/>
      <c r="Y1992" s="145"/>
      <c r="Z1992" s="145"/>
    </row>
    <row r="1993" spans="1:26" ht="14.25" customHeight="1" x14ac:dyDescent="0.2">
      <c r="A1993" s="136" t="s">
        <v>700</v>
      </c>
      <c r="B1993" s="184" t="s">
        <v>749</v>
      </c>
      <c r="C1993" s="182"/>
      <c r="D1993" s="182"/>
      <c r="E1993" s="183"/>
      <c r="F1993" s="145"/>
      <c r="G1993" s="145"/>
      <c r="H1993" s="145"/>
      <c r="I1993" s="145"/>
      <c r="J1993" s="145"/>
      <c r="K1993" s="145"/>
      <c r="L1993" s="145"/>
      <c r="M1993" s="145"/>
      <c r="N1993" s="145"/>
      <c r="O1993" s="145"/>
      <c r="P1993" s="145"/>
      <c r="Q1993" s="145"/>
      <c r="R1993" s="145"/>
      <c r="S1993" s="145"/>
      <c r="T1993" s="145"/>
      <c r="U1993" s="145"/>
      <c r="V1993" s="145"/>
      <c r="W1993" s="145"/>
      <c r="X1993" s="145"/>
      <c r="Y1993" s="145"/>
      <c r="Z1993" s="145"/>
    </row>
    <row r="1994" spans="1:26" ht="14.25" customHeight="1" x14ac:dyDescent="0.2">
      <c r="A1994" s="147"/>
      <c r="B1994" s="185" t="s">
        <v>5</v>
      </c>
      <c r="C1994" s="187" t="s">
        <v>179</v>
      </c>
      <c r="D1994" s="187" t="s">
        <v>180</v>
      </c>
      <c r="E1994" s="188" t="s">
        <v>654</v>
      </c>
      <c r="F1994" s="145"/>
      <c r="G1994" s="145"/>
      <c r="H1994" s="145"/>
      <c r="I1994" s="145"/>
      <c r="J1994" s="145"/>
      <c r="K1994" s="145"/>
      <c r="L1994" s="145"/>
      <c r="M1994" s="145"/>
      <c r="N1994" s="145"/>
      <c r="O1994" s="145"/>
      <c r="P1994" s="145"/>
      <c r="Q1994" s="145"/>
      <c r="R1994" s="145"/>
      <c r="S1994" s="145"/>
      <c r="T1994" s="145"/>
      <c r="U1994" s="145"/>
      <c r="V1994" s="145"/>
      <c r="W1994" s="145"/>
      <c r="X1994" s="145"/>
      <c r="Y1994" s="145"/>
      <c r="Z1994" s="145"/>
    </row>
    <row r="1995" spans="1:26" ht="14.25" customHeight="1" x14ac:dyDescent="0.2">
      <c r="A1995" s="147"/>
      <c r="B1995" s="186"/>
      <c r="C1995" s="186"/>
      <c r="D1995" s="186"/>
      <c r="E1995" s="186"/>
      <c r="F1995" s="145"/>
      <c r="G1995" s="155"/>
      <c r="H1995" s="145"/>
      <c r="I1995" s="145"/>
      <c r="J1995" s="145"/>
      <c r="K1995" s="145"/>
      <c r="L1995" s="145"/>
      <c r="M1995" s="145"/>
      <c r="N1995" s="145"/>
      <c r="O1995" s="145"/>
      <c r="P1995" s="145"/>
      <c r="Q1995" s="145"/>
      <c r="R1995" s="145"/>
      <c r="S1995" s="145"/>
      <c r="T1995" s="145"/>
      <c r="U1995" s="145"/>
      <c r="V1995" s="145"/>
      <c r="W1995" s="145"/>
      <c r="X1995" s="145"/>
      <c r="Y1995" s="145"/>
      <c r="Z1995" s="145"/>
    </row>
    <row r="1996" spans="1:26" ht="14.25" customHeight="1" x14ac:dyDescent="0.2">
      <c r="A1996" s="147"/>
      <c r="B1996" s="153" t="s">
        <v>665</v>
      </c>
      <c r="C1996" s="141"/>
      <c r="D1996" s="141">
        <v>18</v>
      </c>
      <c r="E1996" s="143">
        <v>18</v>
      </c>
      <c r="F1996" s="145"/>
      <c r="G1996" s="145"/>
      <c r="H1996" s="145"/>
      <c r="I1996" s="145"/>
      <c r="J1996" s="145"/>
      <c r="K1996" s="145"/>
      <c r="L1996" s="145"/>
      <c r="M1996" s="145"/>
      <c r="N1996" s="145"/>
      <c r="O1996" s="145"/>
      <c r="P1996" s="145"/>
      <c r="Q1996" s="145"/>
      <c r="R1996" s="145"/>
      <c r="S1996" s="145"/>
      <c r="T1996" s="145"/>
      <c r="U1996" s="145"/>
      <c r="V1996" s="145"/>
      <c r="W1996" s="145"/>
      <c r="X1996" s="145"/>
      <c r="Y1996" s="145"/>
      <c r="Z1996" s="145"/>
    </row>
    <row r="1997" spans="1:26" ht="14.25" customHeight="1" x14ac:dyDescent="0.2">
      <c r="A1997" s="147"/>
      <c r="B1997" s="181" t="s">
        <v>660</v>
      </c>
      <c r="C1997" s="182"/>
      <c r="D1997" s="183"/>
      <c r="E1997" s="144">
        <v>18</v>
      </c>
      <c r="F1997" s="145"/>
      <c r="G1997" s="145"/>
      <c r="H1997" s="145"/>
      <c r="I1997" s="145"/>
      <c r="J1997" s="145"/>
      <c r="K1997" s="145"/>
      <c r="L1997" s="145"/>
      <c r="M1997" s="145"/>
      <c r="N1997" s="145"/>
      <c r="O1997" s="145"/>
      <c r="P1997" s="145"/>
      <c r="Q1997" s="145"/>
      <c r="R1997" s="145"/>
      <c r="S1997" s="145"/>
      <c r="T1997" s="145"/>
      <c r="U1997" s="145"/>
      <c r="V1997" s="145"/>
      <c r="W1997" s="145"/>
      <c r="X1997" s="145"/>
      <c r="Y1997" s="145"/>
      <c r="Z1997" s="145"/>
    </row>
    <row r="1998" spans="1:26" ht="14.25" customHeight="1" x14ac:dyDescent="0.2">
      <c r="A1998" s="147"/>
      <c r="B1998" s="3"/>
      <c r="C1998" s="3"/>
      <c r="D1998" s="3"/>
      <c r="E1998" s="3"/>
      <c r="F1998" s="145"/>
      <c r="G1998" s="145"/>
      <c r="H1998" s="145"/>
      <c r="I1998" s="145"/>
      <c r="J1998" s="145"/>
      <c r="K1998" s="145"/>
      <c r="L1998" s="145"/>
      <c r="M1998" s="145"/>
      <c r="N1998" s="145"/>
      <c r="O1998" s="145"/>
      <c r="P1998" s="145"/>
      <c r="Q1998" s="145"/>
      <c r="R1998" s="145"/>
      <c r="S1998" s="145"/>
      <c r="T1998" s="145"/>
      <c r="U1998" s="145"/>
      <c r="V1998" s="145"/>
      <c r="W1998" s="145"/>
      <c r="X1998" s="145"/>
      <c r="Y1998" s="145"/>
      <c r="Z1998" s="145"/>
    </row>
    <row r="1999" spans="1:26" ht="14.25" customHeight="1" x14ac:dyDescent="0.2">
      <c r="A1999" s="136" t="s">
        <v>701</v>
      </c>
      <c r="B1999" s="191" t="s">
        <v>750</v>
      </c>
      <c r="C1999" s="182"/>
      <c r="D1999" s="182"/>
      <c r="E1999" s="183"/>
      <c r="F1999" s="157"/>
      <c r="G1999" s="157"/>
      <c r="H1999" s="157"/>
      <c r="I1999" s="157"/>
      <c r="J1999" s="145"/>
      <c r="K1999" s="145"/>
      <c r="P1999" s="145"/>
      <c r="Q1999" s="145"/>
      <c r="R1999" s="145"/>
      <c r="S1999" s="145"/>
      <c r="T1999" s="145"/>
      <c r="U1999" s="145"/>
      <c r="V1999" s="145"/>
      <c r="W1999" s="145"/>
      <c r="X1999" s="145"/>
      <c r="Y1999" s="145"/>
      <c r="Z1999" s="145"/>
    </row>
    <row r="2000" spans="1:26" ht="14.25" customHeight="1" x14ac:dyDescent="0.2">
      <c r="A2000" s="147"/>
      <c r="B2000" s="185" t="s">
        <v>5</v>
      </c>
      <c r="C2000" s="187" t="s">
        <v>179</v>
      </c>
      <c r="D2000" s="187" t="s">
        <v>180</v>
      </c>
      <c r="E2000" s="188" t="s">
        <v>654</v>
      </c>
      <c r="F2000" s="145"/>
      <c r="G2000" s="145"/>
      <c r="H2000" s="145"/>
      <c r="I2000" s="145"/>
      <c r="J2000" s="145"/>
      <c r="K2000" s="145"/>
      <c r="P2000" s="145"/>
      <c r="Q2000" s="145"/>
      <c r="R2000" s="145"/>
      <c r="S2000" s="145"/>
      <c r="T2000" s="145"/>
      <c r="U2000" s="145"/>
      <c r="V2000" s="145"/>
      <c r="W2000" s="145"/>
      <c r="X2000" s="145"/>
      <c r="Y2000" s="145"/>
      <c r="Z2000" s="145"/>
    </row>
    <row r="2001" spans="1:26" ht="14.25" customHeight="1" x14ac:dyDescent="0.2">
      <c r="A2001" s="147"/>
      <c r="B2001" s="186"/>
      <c r="C2001" s="186"/>
      <c r="D2001" s="186"/>
      <c r="E2001" s="186"/>
      <c r="F2001" s="145"/>
      <c r="G2001" s="145"/>
      <c r="H2001" s="145"/>
      <c r="I2001" s="145"/>
      <c r="J2001" s="145"/>
      <c r="K2001" s="145"/>
      <c r="P2001" s="145"/>
      <c r="Q2001" s="145"/>
      <c r="R2001" s="145"/>
      <c r="S2001" s="145"/>
      <c r="T2001" s="145"/>
      <c r="U2001" s="145"/>
      <c r="V2001" s="145"/>
      <c r="W2001" s="145"/>
      <c r="X2001" s="145"/>
      <c r="Y2001" s="145"/>
      <c r="Z2001" s="145"/>
    </row>
    <row r="2002" spans="1:26" ht="14.25" customHeight="1" x14ac:dyDescent="0.2">
      <c r="A2002" s="147"/>
      <c r="B2002" s="153" t="s">
        <v>665</v>
      </c>
      <c r="C2002" s="141">
        <v>5</v>
      </c>
      <c r="D2002" s="142"/>
      <c r="E2002" s="143">
        <v>5</v>
      </c>
      <c r="F2002" s="145"/>
      <c r="G2002" s="145"/>
      <c r="H2002" s="145"/>
      <c r="I2002" s="145"/>
      <c r="J2002" s="145"/>
      <c r="K2002" s="145"/>
      <c r="P2002" s="145"/>
      <c r="Q2002" s="145"/>
      <c r="R2002" s="145"/>
      <c r="S2002" s="145"/>
      <c r="T2002" s="145"/>
      <c r="U2002" s="145"/>
      <c r="V2002" s="145"/>
      <c r="W2002" s="145"/>
      <c r="X2002" s="145"/>
      <c r="Y2002" s="145"/>
      <c r="Z2002" s="145"/>
    </row>
    <row r="2003" spans="1:26" ht="14.25" customHeight="1" x14ac:dyDescent="0.2">
      <c r="A2003" s="147"/>
      <c r="B2003" s="181" t="s">
        <v>660</v>
      </c>
      <c r="C2003" s="182"/>
      <c r="D2003" s="183"/>
      <c r="E2003" s="144">
        <v>5</v>
      </c>
      <c r="F2003" s="145"/>
      <c r="G2003" s="145"/>
      <c r="H2003" s="145"/>
      <c r="I2003" s="145"/>
      <c r="J2003" s="145"/>
      <c r="K2003" s="145"/>
      <c r="P2003" s="145"/>
      <c r="Q2003" s="145"/>
      <c r="R2003" s="145"/>
      <c r="S2003" s="145"/>
      <c r="T2003" s="145"/>
      <c r="U2003" s="145"/>
      <c r="V2003" s="145"/>
      <c r="W2003" s="145"/>
      <c r="X2003" s="145"/>
      <c r="Y2003" s="145"/>
      <c r="Z2003" s="145"/>
    </row>
    <row r="2004" spans="1:26" ht="15" customHeight="1" x14ac:dyDescent="0.2">
      <c r="A2004" s="147"/>
      <c r="B2004" s="3"/>
      <c r="C2004" s="3"/>
      <c r="D2004" s="3"/>
      <c r="E2004" s="3"/>
      <c r="F2004" s="145"/>
      <c r="G2004" s="145"/>
      <c r="H2004" s="145"/>
      <c r="I2004" s="145"/>
      <c r="J2004" s="145"/>
      <c r="K2004" s="145"/>
      <c r="P2004" s="145"/>
      <c r="Q2004" s="145"/>
      <c r="R2004" s="145"/>
      <c r="S2004" s="145"/>
      <c r="T2004" s="145"/>
      <c r="U2004" s="145"/>
      <c r="V2004" s="145"/>
      <c r="W2004" s="145"/>
      <c r="X2004" s="145"/>
      <c r="Y2004" s="145"/>
      <c r="Z2004" s="145"/>
    </row>
    <row r="2005" spans="1:26" x14ac:dyDescent="0.2">
      <c r="A2005" s="136" t="s">
        <v>702</v>
      </c>
      <c r="B2005" s="191" t="s">
        <v>751</v>
      </c>
      <c r="C2005" s="182"/>
      <c r="D2005" s="182"/>
      <c r="E2005" s="183"/>
      <c r="F2005" s="145"/>
      <c r="G2005" s="145"/>
      <c r="H2005" s="145"/>
      <c r="I2005" s="145"/>
      <c r="J2005" s="145"/>
      <c r="K2005" s="145"/>
      <c r="P2005" s="145"/>
      <c r="Q2005" s="145"/>
      <c r="R2005" s="145"/>
      <c r="S2005" s="145"/>
      <c r="T2005" s="145"/>
      <c r="U2005" s="145"/>
      <c r="V2005" s="145"/>
      <c r="W2005" s="145"/>
      <c r="X2005" s="145"/>
      <c r="Y2005" s="145"/>
      <c r="Z2005" s="145"/>
    </row>
    <row r="2006" spans="1:26" ht="15" customHeight="1" x14ac:dyDescent="0.2">
      <c r="A2006" s="147"/>
      <c r="B2006" s="185" t="s">
        <v>5</v>
      </c>
      <c r="C2006" s="187" t="s">
        <v>179</v>
      </c>
      <c r="D2006" s="187" t="s">
        <v>180</v>
      </c>
      <c r="E2006" s="188" t="s">
        <v>654</v>
      </c>
      <c r="F2006" s="145"/>
      <c r="G2006" s="145"/>
      <c r="H2006" s="145"/>
      <c r="I2006" s="145"/>
      <c r="J2006" s="145"/>
      <c r="K2006" s="145"/>
      <c r="P2006" s="145"/>
      <c r="Q2006" s="145"/>
      <c r="R2006" s="145"/>
      <c r="S2006" s="145"/>
      <c r="T2006" s="145"/>
      <c r="U2006" s="145"/>
      <c r="V2006" s="145"/>
      <c r="W2006" s="145"/>
      <c r="X2006" s="145"/>
      <c r="Y2006" s="145"/>
      <c r="Z2006" s="145"/>
    </row>
    <row r="2007" spans="1:26" ht="15" customHeight="1" x14ac:dyDescent="0.2">
      <c r="A2007" s="147"/>
      <c r="B2007" s="186"/>
      <c r="C2007" s="186"/>
      <c r="D2007" s="186"/>
      <c r="E2007" s="186"/>
      <c r="F2007" s="145"/>
      <c r="G2007" s="145"/>
      <c r="H2007" s="145"/>
      <c r="I2007" s="145"/>
      <c r="J2007" s="145"/>
      <c r="K2007" s="145"/>
      <c r="P2007" s="145"/>
      <c r="Q2007" s="145"/>
      <c r="R2007" s="145"/>
      <c r="S2007" s="145"/>
      <c r="T2007" s="145"/>
      <c r="U2007" s="145"/>
      <c r="V2007" s="145"/>
      <c r="W2007" s="145"/>
      <c r="X2007" s="145"/>
      <c r="Y2007" s="145"/>
      <c r="Z2007" s="145"/>
    </row>
    <row r="2008" spans="1:26" ht="15" customHeight="1" x14ac:dyDescent="0.2">
      <c r="A2008" s="147"/>
      <c r="B2008" s="153" t="s">
        <v>665</v>
      </c>
      <c r="C2008" s="141">
        <v>2</v>
      </c>
      <c r="D2008" s="142"/>
      <c r="E2008" s="143">
        <v>2</v>
      </c>
      <c r="F2008" s="145"/>
      <c r="G2008" s="145"/>
      <c r="H2008" s="145"/>
      <c r="I2008" s="145"/>
      <c r="J2008" s="145"/>
      <c r="K2008" s="145"/>
      <c r="P2008" s="145"/>
      <c r="Q2008" s="145"/>
      <c r="R2008" s="145"/>
      <c r="S2008" s="145"/>
      <c r="T2008" s="145"/>
      <c r="U2008" s="145"/>
      <c r="V2008" s="145"/>
      <c r="W2008" s="145"/>
      <c r="X2008" s="145"/>
      <c r="Y2008" s="145"/>
      <c r="Z2008" s="145"/>
    </row>
    <row r="2009" spans="1:26" ht="15" customHeight="1" x14ac:dyDescent="0.2">
      <c r="A2009" s="147"/>
      <c r="B2009" s="181" t="s">
        <v>660</v>
      </c>
      <c r="C2009" s="182"/>
      <c r="D2009" s="183"/>
      <c r="E2009" s="144">
        <v>2</v>
      </c>
      <c r="F2009" s="145"/>
      <c r="G2009" s="145"/>
      <c r="H2009" s="145"/>
      <c r="I2009" s="145"/>
      <c r="J2009" s="145"/>
      <c r="K2009" s="145"/>
      <c r="P2009" s="145"/>
      <c r="Q2009" s="145"/>
      <c r="R2009" s="145"/>
      <c r="S2009" s="145"/>
      <c r="T2009" s="145"/>
      <c r="U2009" s="145"/>
      <c r="V2009" s="145"/>
      <c r="W2009" s="145"/>
      <c r="X2009" s="145"/>
      <c r="Y2009" s="145"/>
      <c r="Z2009" s="145"/>
    </row>
    <row r="2010" spans="1:26" ht="15" customHeight="1" x14ac:dyDescent="0.2">
      <c r="A2010" s="147"/>
      <c r="B2010" s="3"/>
      <c r="C2010" s="3"/>
      <c r="D2010" s="3"/>
      <c r="E2010" s="3"/>
      <c r="F2010" s="145"/>
      <c r="G2010" s="145"/>
      <c r="H2010" s="145"/>
      <c r="I2010" s="145"/>
      <c r="J2010" s="145"/>
      <c r="K2010" s="145"/>
      <c r="P2010" s="145"/>
      <c r="Q2010" s="145"/>
      <c r="R2010" s="145"/>
      <c r="S2010" s="145"/>
      <c r="T2010" s="145"/>
      <c r="U2010" s="145"/>
      <c r="V2010" s="145"/>
      <c r="W2010" s="145"/>
      <c r="X2010" s="145"/>
      <c r="Y2010" s="145"/>
      <c r="Z2010" s="145"/>
    </row>
    <row r="2011" spans="1:26" ht="15" customHeight="1" x14ac:dyDescent="0.2">
      <c r="A2011" s="136" t="s">
        <v>703</v>
      </c>
      <c r="B2011" s="154" t="s">
        <v>704</v>
      </c>
      <c r="C2011" s="154"/>
      <c r="D2011" s="154"/>
      <c r="E2011" s="154"/>
      <c r="F2011" s="145"/>
      <c r="G2011" s="145"/>
      <c r="H2011" s="145"/>
      <c r="I2011" s="145"/>
      <c r="J2011" s="145"/>
      <c r="K2011" s="145"/>
      <c r="P2011" s="145"/>
      <c r="Q2011" s="145"/>
      <c r="R2011" s="145"/>
      <c r="S2011" s="145"/>
      <c r="T2011" s="145"/>
      <c r="U2011" s="145"/>
      <c r="V2011" s="145"/>
      <c r="W2011" s="145"/>
      <c r="X2011" s="145"/>
      <c r="Y2011" s="145"/>
      <c r="Z2011" s="145"/>
    </row>
    <row r="2012" spans="1:26" ht="15" customHeight="1" x14ac:dyDescent="0.2">
      <c r="A2012" s="147"/>
      <c r="B2012" s="3"/>
      <c r="C2012" s="3"/>
      <c r="D2012" s="3"/>
      <c r="E2012" s="3"/>
      <c r="F2012" s="145"/>
      <c r="G2012" s="145"/>
      <c r="H2012" s="145"/>
      <c r="I2012" s="145"/>
      <c r="J2012" s="145"/>
      <c r="K2012" s="145"/>
      <c r="P2012" s="145"/>
      <c r="Q2012" s="145"/>
      <c r="R2012" s="145"/>
      <c r="S2012" s="145"/>
      <c r="T2012" s="145"/>
      <c r="U2012" s="145"/>
      <c r="V2012" s="145"/>
      <c r="W2012" s="145"/>
      <c r="X2012" s="145"/>
      <c r="Y2012" s="145"/>
      <c r="Z2012" s="145"/>
    </row>
    <row r="2013" spans="1:26" x14ac:dyDescent="0.2">
      <c r="A2013" s="136" t="s">
        <v>705</v>
      </c>
      <c r="B2013" s="191" t="s">
        <v>752</v>
      </c>
      <c r="C2013" s="182"/>
      <c r="D2013" s="182"/>
      <c r="E2013" s="183"/>
      <c r="F2013" s="145"/>
      <c r="G2013" s="145"/>
      <c r="H2013" s="145"/>
      <c r="I2013" s="145"/>
      <c r="J2013" s="145"/>
      <c r="K2013" s="145"/>
      <c r="P2013" s="145"/>
      <c r="Q2013" s="145"/>
      <c r="R2013" s="145"/>
      <c r="S2013" s="145"/>
      <c r="T2013" s="145"/>
      <c r="U2013" s="145"/>
      <c r="V2013" s="145"/>
      <c r="W2013" s="145"/>
      <c r="X2013" s="145"/>
      <c r="Y2013" s="145"/>
      <c r="Z2013" s="145"/>
    </row>
    <row r="2014" spans="1:26" ht="15" customHeight="1" x14ac:dyDescent="0.2">
      <c r="A2014" s="147"/>
      <c r="B2014" s="185" t="s">
        <v>5</v>
      </c>
      <c r="C2014" s="187" t="s">
        <v>179</v>
      </c>
      <c r="D2014" s="187" t="s">
        <v>180</v>
      </c>
      <c r="E2014" s="188" t="s">
        <v>654</v>
      </c>
      <c r="F2014" s="145"/>
      <c r="G2014" s="145"/>
      <c r="H2014" s="145"/>
      <c r="I2014" s="145"/>
      <c r="J2014" s="145"/>
      <c r="K2014" s="145"/>
      <c r="P2014" s="145"/>
      <c r="Q2014" s="145"/>
      <c r="R2014" s="145"/>
      <c r="S2014" s="145"/>
      <c r="T2014" s="145"/>
      <c r="U2014" s="145"/>
      <c r="V2014" s="145"/>
      <c r="W2014" s="145"/>
      <c r="X2014" s="145"/>
      <c r="Y2014" s="145"/>
      <c r="Z2014" s="145"/>
    </row>
    <row r="2015" spans="1:26" ht="15" customHeight="1" x14ac:dyDescent="0.2">
      <c r="A2015" s="147"/>
      <c r="B2015" s="186"/>
      <c r="C2015" s="186"/>
      <c r="D2015" s="186"/>
      <c r="E2015" s="186"/>
      <c r="F2015" s="145"/>
      <c r="G2015" s="145"/>
      <c r="H2015" s="145"/>
      <c r="I2015" s="145"/>
      <c r="J2015" s="145"/>
      <c r="K2015" s="145"/>
      <c r="P2015" s="145"/>
      <c r="Q2015" s="145"/>
      <c r="R2015" s="145"/>
      <c r="S2015" s="145"/>
      <c r="T2015" s="145"/>
      <c r="U2015" s="145"/>
      <c r="V2015" s="145"/>
      <c r="W2015" s="145"/>
      <c r="X2015" s="145"/>
      <c r="Y2015" s="145"/>
      <c r="Z2015" s="145"/>
    </row>
    <row r="2016" spans="1:26" ht="15" customHeight="1" x14ac:dyDescent="0.2">
      <c r="A2016" s="147"/>
      <c r="B2016" s="153" t="s">
        <v>704</v>
      </c>
      <c r="C2016" s="143">
        <v>2</v>
      </c>
      <c r="D2016" s="142"/>
      <c r="E2016" s="143">
        <v>2</v>
      </c>
      <c r="F2016" s="145"/>
      <c r="G2016" s="145"/>
      <c r="H2016" s="145"/>
      <c r="I2016" s="145"/>
      <c r="J2016" s="145"/>
      <c r="K2016" s="145"/>
      <c r="P2016" s="145"/>
      <c r="Q2016" s="145"/>
      <c r="R2016" s="145"/>
      <c r="S2016" s="145"/>
      <c r="T2016" s="145"/>
      <c r="U2016" s="145"/>
      <c r="V2016" s="145"/>
      <c r="W2016" s="145"/>
      <c r="X2016" s="145"/>
      <c r="Y2016" s="145"/>
      <c r="Z2016" s="145"/>
    </row>
    <row r="2017" spans="1:26" ht="15" customHeight="1" x14ac:dyDescent="0.2">
      <c r="A2017" s="147"/>
      <c r="B2017" s="181" t="s">
        <v>660</v>
      </c>
      <c r="C2017" s="182"/>
      <c r="D2017" s="183"/>
      <c r="E2017" s="144">
        <v>2</v>
      </c>
      <c r="F2017" s="145"/>
      <c r="G2017" s="145"/>
      <c r="H2017" s="145"/>
      <c r="I2017" s="145"/>
      <c r="J2017" s="145"/>
      <c r="K2017" s="145"/>
      <c r="P2017" s="145"/>
      <c r="Q2017" s="145"/>
      <c r="R2017" s="145"/>
      <c r="S2017" s="145"/>
      <c r="T2017" s="145"/>
      <c r="U2017" s="145"/>
      <c r="V2017" s="145"/>
      <c r="W2017" s="145"/>
      <c r="X2017" s="145"/>
      <c r="Y2017" s="145"/>
      <c r="Z2017" s="145"/>
    </row>
    <row r="2018" spans="1:26" ht="15" customHeight="1" x14ac:dyDescent="0.2">
      <c r="A2018" s="147"/>
      <c r="B2018" s="3"/>
      <c r="C2018" s="3"/>
      <c r="D2018" s="3"/>
      <c r="E2018" s="3"/>
      <c r="F2018" s="145"/>
      <c r="G2018" s="145"/>
      <c r="H2018" s="145"/>
      <c r="I2018" s="145"/>
      <c r="J2018" s="145"/>
      <c r="K2018" s="145"/>
      <c r="P2018" s="145"/>
      <c r="Q2018" s="145"/>
      <c r="R2018" s="145"/>
      <c r="S2018" s="145"/>
      <c r="T2018" s="145"/>
      <c r="U2018" s="145"/>
      <c r="V2018" s="145"/>
      <c r="W2018" s="145"/>
      <c r="X2018" s="145"/>
      <c r="Y2018" s="145"/>
      <c r="Z2018" s="145"/>
    </row>
    <row r="2019" spans="1:26" x14ac:dyDescent="0.2">
      <c r="A2019" s="136" t="s">
        <v>706</v>
      </c>
      <c r="B2019" s="191" t="s">
        <v>753</v>
      </c>
      <c r="C2019" s="182"/>
      <c r="D2019" s="182"/>
      <c r="E2019" s="183"/>
      <c r="F2019" s="145"/>
      <c r="G2019" s="145"/>
      <c r="H2019" s="145"/>
      <c r="I2019" s="145"/>
      <c r="J2019" s="145"/>
      <c r="K2019" s="145"/>
      <c r="P2019" s="145"/>
      <c r="Q2019" s="145"/>
      <c r="R2019" s="145"/>
      <c r="S2019" s="145"/>
      <c r="T2019" s="145"/>
      <c r="U2019" s="145"/>
      <c r="V2019" s="145"/>
      <c r="W2019" s="145"/>
      <c r="X2019" s="145"/>
      <c r="Y2019" s="145"/>
      <c r="Z2019" s="145"/>
    </row>
    <row r="2020" spans="1:26" ht="15" customHeight="1" x14ac:dyDescent="0.2">
      <c r="A2020" s="147"/>
      <c r="B2020" s="185" t="s">
        <v>5</v>
      </c>
      <c r="C2020" s="187" t="s">
        <v>179</v>
      </c>
      <c r="D2020" s="187" t="s">
        <v>180</v>
      </c>
      <c r="E2020" s="188" t="s">
        <v>654</v>
      </c>
      <c r="F2020" s="145"/>
      <c r="G2020" s="145"/>
      <c r="H2020" s="145"/>
      <c r="I2020" s="145"/>
      <c r="J2020" s="145"/>
      <c r="K2020" s="145"/>
      <c r="P2020" s="145"/>
      <c r="Q2020" s="145"/>
      <c r="R2020" s="145"/>
      <c r="S2020" s="145"/>
      <c r="T2020" s="145"/>
      <c r="U2020" s="145"/>
      <c r="V2020" s="145"/>
      <c r="W2020" s="145"/>
      <c r="X2020" s="145"/>
      <c r="Y2020" s="145"/>
      <c r="Z2020" s="145"/>
    </row>
    <row r="2021" spans="1:26" ht="15" customHeight="1" x14ac:dyDescent="0.2">
      <c r="A2021" s="147"/>
      <c r="B2021" s="186"/>
      <c r="C2021" s="186"/>
      <c r="D2021" s="186"/>
      <c r="E2021" s="186"/>
      <c r="F2021" s="145"/>
      <c r="G2021" s="145"/>
      <c r="H2021" s="145"/>
      <c r="I2021" s="145"/>
      <c r="J2021" s="145"/>
      <c r="K2021" s="145"/>
      <c r="P2021" s="145"/>
      <c r="Q2021" s="145"/>
      <c r="R2021" s="145"/>
      <c r="S2021" s="145"/>
      <c r="T2021" s="145"/>
      <c r="U2021" s="145"/>
      <c r="V2021" s="145"/>
      <c r="W2021" s="145"/>
      <c r="X2021" s="145"/>
      <c r="Y2021" s="145"/>
      <c r="Z2021" s="145"/>
    </row>
    <row r="2022" spans="1:26" ht="15" customHeight="1" x14ac:dyDescent="0.2">
      <c r="A2022" s="147"/>
      <c r="B2022" s="158" t="s">
        <v>704</v>
      </c>
      <c r="C2022" s="141"/>
      <c r="D2022" s="141">
        <v>248</v>
      </c>
      <c r="E2022" s="143">
        <v>248</v>
      </c>
      <c r="F2022" s="145"/>
      <c r="G2022" s="145"/>
      <c r="H2022" s="145"/>
      <c r="I2022" s="145"/>
      <c r="J2022" s="145"/>
      <c r="K2022" s="145"/>
      <c r="P2022" s="145"/>
      <c r="Q2022" s="145"/>
      <c r="R2022" s="145"/>
      <c r="S2022" s="145"/>
      <c r="T2022" s="145"/>
      <c r="U2022" s="145"/>
      <c r="V2022" s="145"/>
      <c r="W2022" s="145"/>
      <c r="X2022" s="145"/>
      <c r="Y2022" s="145"/>
      <c r="Z2022" s="145"/>
    </row>
    <row r="2023" spans="1:26" ht="14.25" customHeight="1" x14ac:dyDescent="0.2">
      <c r="A2023" s="147"/>
      <c r="B2023" s="181" t="s">
        <v>660</v>
      </c>
      <c r="C2023" s="182"/>
      <c r="D2023" s="183"/>
      <c r="E2023" s="144">
        <v>248</v>
      </c>
      <c r="F2023" s="145"/>
      <c r="G2023" s="145"/>
      <c r="H2023" s="145"/>
      <c r="I2023" s="145"/>
      <c r="J2023" s="145"/>
      <c r="K2023" s="145"/>
      <c r="P2023" s="145"/>
      <c r="Q2023" s="145"/>
      <c r="R2023" s="145"/>
      <c r="S2023" s="145"/>
      <c r="T2023" s="145"/>
      <c r="U2023" s="145"/>
      <c r="V2023" s="145"/>
      <c r="W2023" s="145"/>
      <c r="X2023" s="145"/>
      <c r="Y2023" s="145"/>
      <c r="Z2023" s="145"/>
    </row>
    <row r="2024" spans="1:26" ht="14.25" customHeight="1" x14ac:dyDescent="0.25">
      <c r="A2024" s="139"/>
      <c r="B2024" s="3"/>
      <c r="C2024" s="3"/>
      <c r="D2024" s="3"/>
      <c r="E2024" s="3"/>
      <c r="F2024" s="3"/>
      <c r="G2024" s="3"/>
      <c r="H2024" s="3"/>
      <c r="I2024" s="3"/>
      <c r="J2024" s="3"/>
      <c r="K2024" s="3"/>
    </row>
    <row r="2025" spans="1:26" ht="14.25" customHeight="1" x14ac:dyDescent="0.2">
      <c r="A2025" s="136" t="s">
        <v>707</v>
      </c>
      <c r="B2025" s="191" t="s">
        <v>754</v>
      </c>
      <c r="C2025" s="182"/>
      <c r="D2025" s="182"/>
      <c r="E2025" s="183"/>
      <c r="F2025" s="3"/>
      <c r="G2025" s="3"/>
      <c r="H2025" s="3"/>
      <c r="I2025" s="3"/>
      <c r="J2025" s="3"/>
      <c r="K2025" s="3"/>
    </row>
    <row r="2026" spans="1:26" ht="14.25" customHeight="1" x14ac:dyDescent="0.2">
      <c r="A2026" s="147"/>
      <c r="B2026" s="185" t="s">
        <v>5</v>
      </c>
      <c r="C2026" s="187" t="s">
        <v>179</v>
      </c>
      <c r="D2026" s="187" t="s">
        <v>180</v>
      </c>
      <c r="E2026" s="188" t="s">
        <v>654</v>
      </c>
      <c r="F2026" s="3"/>
      <c r="G2026" s="3"/>
      <c r="H2026" s="3"/>
      <c r="I2026" s="3"/>
      <c r="J2026" s="3"/>
      <c r="K2026" s="3"/>
    </row>
    <row r="2027" spans="1:26" ht="14.25" customHeight="1" x14ac:dyDescent="0.2">
      <c r="A2027" s="147"/>
      <c r="B2027" s="186"/>
      <c r="C2027" s="186"/>
      <c r="D2027" s="186"/>
      <c r="E2027" s="186"/>
      <c r="F2027" s="3"/>
      <c r="G2027" s="3"/>
      <c r="H2027" s="3"/>
      <c r="I2027" s="3"/>
      <c r="J2027" s="3"/>
      <c r="K2027" s="3"/>
    </row>
    <row r="2028" spans="1:26" ht="14.25" customHeight="1" x14ac:dyDescent="0.2">
      <c r="A2028" s="147"/>
      <c r="B2028" s="158" t="s">
        <v>704</v>
      </c>
      <c r="C2028" s="141"/>
      <c r="D2028" s="141">
        <v>15</v>
      </c>
      <c r="E2028" s="143">
        <v>15</v>
      </c>
      <c r="F2028" s="3"/>
      <c r="G2028" s="3"/>
      <c r="H2028" s="3"/>
      <c r="I2028" s="3"/>
      <c r="J2028" s="3"/>
      <c r="K2028" s="3"/>
    </row>
    <row r="2029" spans="1:26" ht="14.25" customHeight="1" x14ac:dyDescent="0.2">
      <c r="A2029" s="147"/>
      <c r="B2029" s="181" t="s">
        <v>660</v>
      </c>
      <c r="C2029" s="182"/>
      <c r="D2029" s="183"/>
      <c r="E2029" s="144">
        <v>15</v>
      </c>
      <c r="F2029" s="3"/>
      <c r="G2029" s="3"/>
      <c r="H2029" s="3"/>
      <c r="I2029" s="3"/>
      <c r="J2029" s="3"/>
      <c r="K2029" s="3"/>
    </row>
    <row r="2030" spans="1:26" ht="14.25" customHeight="1" x14ac:dyDescent="0.25">
      <c r="A2030" s="139"/>
      <c r="B2030" s="3"/>
      <c r="C2030" s="3"/>
      <c r="D2030" s="3"/>
      <c r="E2030" s="3"/>
      <c r="F2030" s="3"/>
      <c r="G2030" s="3"/>
      <c r="H2030" s="3"/>
      <c r="I2030" s="3"/>
      <c r="J2030" s="3"/>
      <c r="K2030" s="3"/>
    </row>
    <row r="2031" spans="1:26" ht="14.25" customHeight="1" x14ac:dyDescent="0.2">
      <c r="A2031" s="136" t="s">
        <v>578</v>
      </c>
      <c r="B2031" s="191" t="s">
        <v>755</v>
      </c>
      <c r="C2031" s="182"/>
      <c r="D2031" s="182"/>
      <c r="E2031" s="183"/>
      <c r="F2031" s="3"/>
      <c r="G2031" s="3"/>
      <c r="H2031" s="3"/>
      <c r="I2031" s="3"/>
      <c r="J2031" s="3"/>
      <c r="K2031" s="3"/>
    </row>
    <row r="2032" spans="1:26" ht="14.25" customHeight="1" x14ac:dyDescent="0.2">
      <c r="A2032" s="147"/>
      <c r="B2032" s="185" t="s">
        <v>5</v>
      </c>
      <c r="C2032" s="187" t="s">
        <v>179</v>
      </c>
      <c r="D2032" s="187" t="s">
        <v>180</v>
      </c>
      <c r="E2032" s="188" t="s">
        <v>654</v>
      </c>
      <c r="F2032" s="3"/>
      <c r="G2032" s="3"/>
      <c r="H2032" s="3"/>
      <c r="I2032" s="3"/>
      <c r="J2032" s="3"/>
      <c r="K2032" s="3"/>
    </row>
    <row r="2033" spans="1:11" ht="14.25" customHeight="1" x14ac:dyDescent="0.2">
      <c r="A2033" s="147"/>
      <c r="B2033" s="186"/>
      <c r="C2033" s="186"/>
      <c r="D2033" s="186"/>
      <c r="E2033" s="186"/>
      <c r="F2033" s="3"/>
      <c r="G2033" s="3"/>
      <c r="H2033" s="3"/>
      <c r="I2033" s="3"/>
      <c r="J2033" s="3"/>
      <c r="K2033" s="3"/>
    </row>
    <row r="2034" spans="1:11" ht="14.25" customHeight="1" x14ac:dyDescent="0.2">
      <c r="A2034" s="147"/>
      <c r="B2034" s="158" t="s">
        <v>704</v>
      </c>
      <c r="C2034" s="141">
        <v>3</v>
      </c>
      <c r="D2034" s="142"/>
      <c r="E2034" s="143">
        <v>3</v>
      </c>
      <c r="F2034" s="3"/>
      <c r="G2034" s="3"/>
      <c r="H2034" s="3"/>
      <c r="I2034" s="3"/>
      <c r="J2034" s="3"/>
      <c r="K2034" s="3"/>
    </row>
    <row r="2035" spans="1:11" ht="14.25" customHeight="1" x14ac:dyDescent="0.2">
      <c r="A2035" s="147"/>
      <c r="B2035" s="181" t="s">
        <v>660</v>
      </c>
      <c r="C2035" s="182"/>
      <c r="D2035" s="183"/>
      <c r="E2035" s="144">
        <v>3</v>
      </c>
      <c r="F2035" s="3"/>
      <c r="G2035" s="3"/>
      <c r="H2035" s="3"/>
      <c r="I2035" s="3"/>
      <c r="J2035" s="3"/>
      <c r="K2035" s="3"/>
    </row>
    <row r="2036" spans="1:11" ht="14.25" customHeight="1" x14ac:dyDescent="0.25">
      <c r="A2036" s="139"/>
      <c r="B2036" s="3"/>
      <c r="C2036" s="3"/>
      <c r="D2036" s="3"/>
      <c r="E2036" s="3"/>
      <c r="F2036" s="3"/>
      <c r="G2036" s="3"/>
      <c r="H2036" s="3"/>
      <c r="I2036" s="3"/>
      <c r="J2036" s="3"/>
      <c r="K2036" s="3"/>
    </row>
    <row r="2037" spans="1:11" ht="14.25" customHeight="1" x14ac:dyDescent="0.2">
      <c r="A2037" s="136" t="s">
        <v>580</v>
      </c>
      <c r="B2037" s="191" t="s">
        <v>756</v>
      </c>
      <c r="C2037" s="182"/>
      <c r="D2037" s="182"/>
      <c r="E2037" s="183"/>
      <c r="F2037" s="3"/>
      <c r="G2037" s="3"/>
      <c r="H2037" s="3"/>
      <c r="I2037" s="3"/>
      <c r="J2037" s="3"/>
      <c r="K2037" s="3"/>
    </row>
    <row r="2038" spans="1:11" ht="14.25" customHeight="1" x14ac:dyDescent="0.2">
      <c r="A2038" s="147"/>
      <c r="B2038" s="185" t="s">
        <v>5</v>
      </c>
      <c r="C2038" s="187" t="s">
        <v>179</v>
      </c>
      <c r="D2038" s="187" t="s">
        <v>180</v>
      </c>
      <c r="E2038" s="188" t="s">
        <v>654</v>
      </c>
      <c r="F2038" s="3"/>
      <c r="G2038" s="3"/>
      <c r="H2038" s="3"/>
      <c r="I2038" s="3"/>
      <c r="J2038" s="3"/>
      <c r="K2038" s="3"/>
    </row>
    <row r="2039" spans="1:11" ht="14.25" customHeight="1" x14ac:dyDescent="0.2">
      <c r="A2039" s="147"/>
      <c r="B2039" s="186"/>
      <c r="C2039" s="186"/>
      <c r="D2039" s="186"/>
      <c r="E2039" s="186"/>
      <c r="F2039" s="3"/>
      <c r="G2039" s="3"/>
      <c r="H2039" s="3"/>
      <c r="I2039" s="3"/>
      <c r="J2039" s="3"/>
      <c r="K2039" s="3"/>
    </row>
    <row r="2040" spans="1:11" ht="14.25" customHeight="1" x14ac:dyDescent="0.2">
      <c r="A2040" s="147"/>
      <c r="B2040" s="158" t="s">
        <v>704</v>
      </c>
      <c r="C2040" s="141"/>
      <c r="D2040" s="141">
        <v>8</v>
      </c>
      <c r="E2040" s="143">
        <v>8</v>
      </c>
      <c r="F2040" s="3"/>
      <c r="G2040" s="3"/>
      <c r="H2040" s="3"/>
      <c r="I2040" s="3"/>
      <c r="J2040" s="3"/>
      <c r="K2040" s="3"/>
    </row>
    <row r="2041" spans="1:11" ht="14.25" customHeight="1" x14ac:dyDescent="0.2">
      <c r="A2041" s="147"/>
      <c r="B2041" s="181" t="s">
        <v>660</v>
      </c>
      <c r="C2041" s="182"/>
      <c r="D2041" s="183"/>
      <c r="E2041" s="144">
        <v>8</v>
      </c>
      <c r="F2041" s="3"/>
      <c r="G2041" s="3"/>
      <c r="H2041" s="3"/>
      <c r="I2041" s="3"/>
      <c r="J2041" s="3"/>
      <c r="K2041" s="3"/>
    </row>
    <row r="2042" spans="1:11" ht="14.25" customHeight="1" x14ac:dyDescent="0.25">
      <c r="A2042" s="139"/>
      <c r="B2042" s="3"/>
      <c r="C2042" s="3"/>
      <c r="D2042" s="3"/>
      <c r="E2042" s="3"/>
      <c r="F2042" s="3"/>
      <c r="G2042" s="3"/>
      <c r="H2042" s="3"/>
      <c r="I2042" s="3"/>
      <c r="J2042" s="3"/>
      <c r="K2042" s="3"/>
    </row>
    <row r="2043" spans="1:11" ht="14.25" customHeight="1" x14ac:dyDescent="0.2">
      <c r="A2043" s="136" t="s">
        <v>583</v>
      </c>
      <c r="B2043" s="191" t="s">
        <v>757</v>
      </c>
      <c r="C2043" s="182"/>
      <c r="D2043" s="182"/>
      <c r="E2043" s="183"/>
      <c r="F2043" s="3"/>
      <c r="G2043" s="3"/>
      <c r="H2043" s="3"/>
      <c r="I2043" s="3"/>
      <c r="J2043" s="3"/>
      <c r="K2043" s="3"/>
    </row>
    <row r="2044" spans="1:11" ht="14.25" customHeight="1" x14ac:dyDescent="0.2">
      <c r="A2044" s="147"/>
      <c r="B2044" s="185" t="s">
        <v>5</v>
      </c>
      <c r="C2044" s="187" t="s">
        <v>179</v>
      </c>
      <c r="D2044" s="187" t="s">
        <v>180</v>
      </c>
      <c r="E2044" s="188" t="s">
        <v>654</v>
      </c>
      <c r="F2044" s="3"/>
      <c r="G2044" s="3"/>
      <c r="H2044" s="3"/>
      <c r="I2044" s="3"/>
      <c r="J2044" s="3"/>
      <c r="K2044" s="3"/>
    </row>
    <row r="2045" spans="1:11" ht="14.25" customHeight="1" x14ac:dyDescent="0.2">
      <c r="A2045" s="147"/>
      <c r="B2045" s="186"/>
      <c r="C2045" s="186"/>
      <c r="D2045" s="186"/>
      <c r="E2045" s="186"/>
      <c r="F2045" s="3"/>
      <c r="G2045" s="3"/>
      <c r="H2045" s="3"/>
      <c r="I2045" s="3"/>
      <c r="J2045" s="3"/>
      <c r="K2045" s="3"/>
    </row>
    <row r="2046" spans="1:11" ht="14.25" customHeight="1" x14ac:dyDescent="0.2">
      <c r="A2046" s="147"/>
      <c r="B2046" s="158" t="s">
        <v>704</v>
      </c>
      <c r="C2046" s="141">
        <v>4</v>
      </c>
      <c r="D2046" s="142"/>
      <c r="E2046" s="143">
        <v>4</v>
      </c>
      <c r="F2046" s="3"/>
      <c r="G2046" s="3"/>
      <c r="H2046" s="3"/>
      <c r="I2046" s="3"/>
      <c r="J2046" s="3"/>
      <c r="K2046" s="3"/>
    </row>
    <row r="2047" spans="1:11" ht="14.25" customHeight="1" x14ac:dyDescent="0.2">
      <c r="A2047" s="147"/>
      <c r="B2047" s="181" t="s">
        <v>660</v>
      </c>
      <c r="C2047" s="182"/>
      <c r="D2047" s="183"/>
      <c r="E2047" s="144">
        <v>4</v>
      </c>
      <c r="F2047" s="3"/>
      <c r="G2047" s="3"/>
      <c r="H2047" s="3"/>
      <c r="I2047" s="3"/>
      <c r="J2047" s="3"/>
      <c r="K2047" s="3"/>
    </row>
    <row r="2048" spans="1:11" ht="14.25" customHeight="1" x14ac:dyDescent="0.25">
      <c r="A2048" s="139"/>
      <c r="B2048" s="3"/>
      <c r="C2048" s="3"/>
      <c r="D2048" s="3"/>
      <c r="E2048" s="3"/>
      <c r="F2048" s="3"/>
      <c r="G2048" s="3"/>
      <c r="H2048" s="3"/>
      <c r="I2048" s="3"/>
      <c r="J2048" s="3"/>
      <c r="K2048" s="3"/>
    </row>
    <row r="2049" spans="1:11" ht="14.25" customHeight="1" x14ac:dyDescent="0.2">
      <c r="A2049" s="136" t="s">
        <v>585</v>
      </c>
      <c r="B2049" s="191" t="s">
        <v>758</v>
      </c>
      <c r="C2049" s="182"/>
      <c r="D2049" s="182"/>
      <c r="E2049" s="183"/>
      <c r="F2049" s="3"/>
      <c r="G2049" s="3"/>
      <c r="H2049" s="3"/>
      <c r="I2049" s="3"/>
      <c r="J2049" s="3"/>
      <c r="K2049" s="3"/>
    </row>
    <row r="2050" spans="1:11" ht="14.25" customHeight="1" x14ac:dyDescent="0.2">
      <c r="A2050" s="147"/>
      <c r="B2050" s="185" t="s">
        <v>5</v>
      </c>
      <c r="C2050" s="187" t="s">
        <v>179</v>
      </c>
      <c r="D2050" s="187" t="s">
        <v>180</v>
      </c>
      <c r="E2050" s="188" t="s">
        <v>654</v>
      </c>
      <c r="F2050" s="3"/>
      <c r="G2050" s="3"/>
      <c r="H2050" s="3"/>
      <c r="I2050" s="3"/>
      <c r="J2050" s="3"/>
      <c r="K2050" s="3"/>
    </row>
    <row r="2051" spans="1:11" ht="14.25" customHeight="1" x14ac:dyDescent="0.2">
      <c r="A2051" s="147"/>
      <c r="B2051" s="186"/>
      <c r="C2051" s="186"/>
      <c r="D2051" s="186"/>
      <c r="E2051" s="186"/>
      <c r="F2051" s="3"/>
      <c r="G2051" s="3"/>
      <c r="H2051" s="3"/>
      <c r="I2051" s="3"/>
      <c r="J2051" s="3"/>
      <c r="K2051" s="3"/>
    </row>
    <row r="2052" spans="1:11" ht="14.25" customHeight="1" x14ac:dyDescent="0.2">
      <c r="A2052" s="147"/>
      <c r="B2052" s="158" t="s">
        <v>704</v>
      </c>
      <c r="C2052" s="141">
        <v>1</v>
      </c>
      <c r="D2052" s="142"/>
      <c r="E2052" s="143">
        <v>1</v>
      </c>
      <c r="F2052" s="3"/>
      <c r="G2052" s="3"/>
      <c r="H2052" s="3"/>
      <c r="I2052" s="3"/>
      <c r="J2052" s="3"/>
      <c r="K2052" s="3"/>
    </row>
    <row r="2053" spans="1:11" ht="14.25" customHeight="1" x14ac:dyDescent="0.2">
      <c r="A2053" s="147"/>
      <c r="B2053" s="181" t="s">
        <v>660</v>
      </c>
      <c r="C2053" s="182"/>
      <c r="D2053" s="183"/>
      <c r="E2053" s="144">
        <v>1</v>
      </c>
      <c r="F2053" s="3"/>
      <c r="G2053" s="3"/>
      <c r="H2053" s="3"/>
      <c r="I2053" s="3"/>
      <c r="J2053" s="3"/>
      <c r="K2053" s="3"/>
    </row>
    <row r="2054" spans="1:11" ht="14.25" customHeight="1" x14ac:dyDescent="0.25">
      <c r="A2054" s="139"/>
      <c r="B2054" s="3"/>
      <c r="C2054" s="3"/>
      <c r="D2054" s="3"/>
      <c r="E2054" s="3"/>
      <c r="F2054" s="3"/>
      <c r="G2054" s="3"/>
      <c r="H2054" s="3"/>
      <c r="I2054" s="3"/>
      <c r="J2054" s="3"/>
      <c r="K2054" s="3"/>
    </row>
    <row r="2055" spans="1:11" ht="14.25" customHeight="1" x14ac:dyDescent="0.2">
      <c r="A2055" s="136" t="s">
        <v>589</v>
      </c>
      <c r="B2055" s="191" t="s">
        <v>759</v>
      </c>
      <c r="C2055" s="182"/>
      <c r="D2055" s="182"/>
      <c r="E2055" s="183"/>
      <c r="F2055" s="3"/>
      <c r="G2055" s="3"/>
      <c r="H2055" s="3"/>
      <c r="I2055" s="3"/>
      <c r="J2055" s="3"/>
      <c r="K2055" s="3"/>
    </row>
    <row r="2056" spans="1:11" ht="14.25" customHeight="1" x14ac:dyDescent="0.2">
      <c r="A2056" s="147"/>
      <c r="B2056" s="185" t="s">
        <v>5</v>
      </c>
      <c r="C2056" s="187" t="s">
        <v>179</v>
      </c>
      <c r="D2056" s="187" t="s">
        <v>180</v>
      </c>
      <c r="E2056" s="188" t="s">
        <v>654</v>
      </c>
      <c r="F2056" s="3"/>
      <c r="G2056" s="3"/>
      <c r="H2056" s="3"/>
      <c r="I2056" s="3"/>
      <c r="J2056" s="3"/>
      <c r="K2056" s="3"/>
    </row>
    <row r="2057" spans="1:11" ht="14.25" customHeight="1" x14ac:dyDescent="0.2">
      <c r="A2057" s="147"/>
      <c r="B2057" s="186"/>
      <c r="C2057" s="186"/>
      <c r="D2057" s="186"/>
      <c r="E2057" s="186"/>
      <c r="F2057" s="3"/>
      <c r="G2057" s="3"/>
      <c r="H2057" s="3"/>
      <c r="I2057" s="3"/>
      <c r="J2057" s="3"/>
      <c r="K2057" s="3"/>
    </row>
    <row r="2058" spans="1:11" ht="14.25" customHeight="1" x14ac:dyDescent="0.2">
      <c r="A2058" s="147"/>
      <c r="B2058" s="158" t="s">
        <v>704</v>
      </c>
      <c r="C2058" s="141"/>
      <c r="D2058" s="141">
        <v>90</v>
      </c>
      <c r="E2058" s="143">
        <v>90</v>
      </c>
      <c r="F2058" s="3"/>
      <c r="G2058" s="3"/>
      <c r="H2058" s="3"/>
      <c r="I2058" s="3"/>
      <c r="J2058" s="3"/>
      <c r="K2058" s="3"/>
    </row>
    <row r="2059" spans="1:11" ht="14.25" customHeight="1" x14ac:dyDescent="0.2">
      <c r="A2059" s="147"/>
      <c r="B2059" s="181" t="s">
        <v>660</v>
      </c>
      <c r="C2059" s="182"/>
      <c r="D2059" s="183"/>
      <c r="E2059" s="144">
        <v>90</v>
      </c>
      <c r="F2059" s="3"/>
      <c r="G2059" s="3"/>
      <c r="H2059" s="3"/>
      <c r="I2059" s="3"/>
      <c r="J2059" s="3"/>
      <c r="K2059" s="3"/>
    </row>
    <row r="2060" spans="1:11" ht="14.25" customHeight="1" x14ac:dyDescent="0.25">
      <c r="A2060" s="139"/>
      <c r="B2060" s="3"/>
      <c r="C2060" s="3"/>
      <c r="D2060" s="3"/>
      <c r="E2060" s="3"/>
      <c r="F2060" s="3"/>
      <c r="G2060" s="3"/>
      <c r="H2060" s="3"/>
      <c r="I2060" s="3"/>
      <c r="J2060" s="3"/>
      <c r="K2060" s="3"/>
    </row>
    <row r="2061" spans="1:11" ht="14.25" customHeight="1" x14ac:dyDescent="0.2">
      <c r="A2061" s="136" t="s">
        <v>708</v>
      </c>
      <c r="B2061" s="191" t="s">
        <v>760</v>
      </c>
      <c r="C2061" s="182"/>
      <c r="D2061" s="182"/>
      <c r="E2061" s="183"/>
      <c r="F2061" s="3"/>
      <c r="G2061" s="3"/>
      <c r="H2061" s="3"/>
      <c r="I2061" s="3"/>
      <c r="J2061" s="3"/>
      <c r="K2061" s="3"/>
    </row>
    <row r="2062" spans="1:11" ht="14.25" customHeight="1" x14ac:dyDescent="0.2">
      <c r="A2062" s="147"/>
      <c r="B2062" s="185" t="s">
        <v>5</v>
      </c>
      <c r="C2062" s="187" t="s">
        <v>179</v>
      </c>
      <c r="D2062" s="187" t="s">
        <v>180</v>
      </c>
      <c r="E2062" s="188" t="s">
        <v>654</v>
      </c>
      <c r="F2062" s="3"/>
      <c r="G2062" s="3"/>
      <c r="H2062" s="3"/>
      <c r="I2062" s="3"/>
      <c r="J2062" s="3"/>
      <c r="K2062" s="3"/>
    </row>
    <row r="2063" spans="1:11" ht="14.25" customHeight="1" x14ac:dyDescent="0.2">
      <c r="A2063" s="147"/>
      <c r="B2063" s="186"/>
      <c r="C2063" s="186"/>
      <c r="D2063" s="186"/>
      <c r="E2063" s="186"/>
      <c r="F2063" s="3"/>
      <c r="G2063" s="3"/>
      <c r="H2063" s="3"/>
      <c r="I2063" s="3"/>
      <c r="J2063" s="3"/>
      <c r="K2063" s="3"/>
    </row>
    <row r="2064" spans="1:11" ht="14.25" customHeight="1" x14ac:dyDescent="0.2">
      <c r="A2064" s="147"/>
      <c r="B2064" s="158" t="s">
        <v>704</v>
      </c>
      <c r="C2064" s="141">
        <v>13</v>
      </c>
      <c r="D2064" s="142"/>
      <c r="E2064" s="143">
        <v>13</v>
      </c>
      <c r="F2064" s="3"/>
      <c r="G2064" s="3"/>
      <c r="H2064" s="3"/>
      <c r="I2064" s="3"/>
      <c r="J2064" s="3"/>
      <c r="K2064" s="3"/>
    </row>
    <row r="2065" spans="1:11" ht="14.25" customHeight="1" x14ac:dyDescent="0.2">
      <c r="A2065" s="147"/>
      <c r="B2065" s="181" t="s">
        <v>660</v>
      </c>
      <c r="C2065" s="182"/>
      <c r="D2065" s="183"/>
      <c r="E2065" s="144">
        <v>13</v>
      </c>
      <c r="F2065" s="3"/>
      <c r="G2065" s="3"/>
      <c r="H2065" s="3"/>
      <c r="I2065" s="3"/>
      <c r="J2065" s="3"/>
      <c r="K2065" s="3"/>
    </row>
    <row r="2066" spans="1:11" ht="14.25" customHeight="1" x14ac:dyDescent="0.25">
      <c r="A2066" s="139"/>
      <c r="B2066" s="3"/>
      <c r="C2066" s="3"/>
      <c r="D2066" s="3"/>
      <c r="E2066" s="3"/>
      <c r="F2066" s="3"/>
      <c r="G2066" s="3"/>
      <c r="H2066" s="3"/>
      <c r="I2066" s="3"/>
      <c r="J2066" s="3"/>
      <c r="K2066" s="3"/>
    </row>
    <row r="2067" spans="1:11" ht="14.25" customHeight="1" x14ac:dyDescent="0.2">
      <c r="A2067" s="159" t="s">
        <v>709</v>
      </c>
      <c r="B2067" s="154" t="s">
        <v>659</v>
      </c>
      <c r="C2067" s="154"/>
      <c r="D2067" s="154"/>
      <c r="E2067" s="154"/>
      <c r="F2067" s="3"/>
      <c r="G2067" s="3"/>
      <c r="H2067" s="3"/>
      <c r="I2067" s="3"/>
      <c r="J2067" s="3"/>
      <c r="K2067" s="3"/>
    </row>
    <row r="2068" spans="1:11" ht="14.25" customHeight="1" x14ac:dyDescent="0.25">
      <c r="A2068" s="139"/>
      <c r="B2068" s="3"/>
      <c r="C2068" s="3"/>
      <c r="D2068" s="3"/>
      <c r="E2068" s="3"/>
      <c r="F2068" s="3"/>
      <c r="G2068" s="3"/>
      <c r="H2068" s="3"/>
      <c r="I2068" s="3"/>
      <c r="J2068" s="3"/>
      <c r="K2068" s="3"/>
    </row>
    <row r="2069" spans="1:11" ht="14.25" customHeight="1" x14ac:dyDescent="0.2">
      <c r="A2069" s="159" t="s">
        <v>710</v>
      </c>
      <c r="B2069" s="191" t="s">
        <v>761</v>
      </c>
      <c r="C2069" s="182"/>
      <c r="D2069" s="182"/>
      <c r="E2069" s="183"/>
      <c r="F2069" s="3"/>
      <c r="G2069" s="3"/>
      <c r="H2069" s="3"/>
      <c r="I2069" s="3"/>
      <c r="J2069" s="3"/>
      <c r="K2069" s="3"/>
    </row>
    <row r="2070" spans="1:11" ht="14.25" customHeight="1" x14ac:dyDescent="0.2">
      <c r="A2070" s="147"/>
      <c r="B2070" s="185" t="s">
        <v>5</v>
      </c>
      <c r="C2070" s="187" t="s">
        <v>179</v>
      </c>
      <c r="D2070" s="187" t="s">
        <v>180</v>
      </c>
      <c r="E2070" s="188" t="s">
        <v>654</v>
      </c>
      <c r="F2070" s="3"/>
      <c r="G2070" s="3"/>
      <c r="H2070" s="3"/>
      <c r="I2070" s="3"/>
      <c r="J2070" s="3"/>
      <c r="K2070" s="3"/>
    </row>
    <row r="2071" spans="1:11" ht="14.25" customHeight="1" x14ac:dyDescent="0.2">
      <c r="A2071" s="147"/>
      <c r="B2071" s="186"/>
      <c r="C2071" s="186"/>
      <c r="D2071" s="186"/>
      <c r="E2071" s="186"/>
      <c r="F2071" s="3"/>
      <c r="G2071" s="3"/>
      <c r="H2071" s="3"/>
      <c r="I2071" s="3"/>
      <c r="J2071" s="3"/>
      <c r="K2071" s="3"/>
    </row>
    <row r="2072" spans="1:11" ht="14.25" customHeight="1" x14ac:dyDescent="0.2">
      <c r="A2072" s="147"/>
      <c r="B2072" s="153" t="s">
        <v>711</v>
      </c>
      <c r="C2072" s="160">
        <v>2</v>
      </c>
      <c r="D2072" s="142"/>
      <c r="E2072" s="143">
        <v>2</v>
      </c>
      <c r="F2072" s="3"/>
      <c r="G2072" s="3"/>
      <c r="H2072" s="3"/>
      <c r="I2072" s="3"/>
      <c r="J2072" s="3"/>
      <c r="K2072" s="3"/>
    </row>
    <row r="2073" spans="1:11" ht="14.25" customHeight="1" x14ac:dyDescent="0.2">
      <c r="A2073" s="147"/>
      <c r="B2073" s="153" t="s">
        <v>712</v>
      </c>
      <c r="C2073" s="160">
        <v>2</v>
      </c>
      <c r="D2073" s="142"/>
      <c r="E2073" s="143">
        <v>2</v>
      </c>
      <c r="F2073" s="3"/>
      <c r="G2073" s="3"/>
      <c r="H2073" s="3"/>
      <c r="I2073" s="3"/>
      <c r="J2073" s="3"/>
      <c r="K2073" s="3"/>
    </row>
    <row r="2074" spans="1:11" ht="14.25" customHeight="1" x14ac:dyDescent="0.2">
      <c r="A2074" s="147"/>
      <c r="B2074" s="181" t="s">
        <v>660</v>
      </c>
      <c r="C2074" s="182"/>
      <c r="D2074" s="183"/>
      <c r="E2074" s="144">
        <v>4</v>
      </c>
      <c r="F2074" s="3"/>
      <c r="G2074" s="3"/>
      <c r="H2074" s="3"/>
      <c r="I2074" s="3"/>
      <c r="J2074" s="3"/>
      <c r="K2074" s="3"/>
    </row>
    <row r="2075" spans="1:11" ht="14.25" customHeight="1" x14ac:dyDescent="0.25">
      <c r="A2075" s="139"/>
      <c r="B2075" s="3"/>
      <c r="C2075" s="3"/>
      <c r="D2075" s="3"/>
      <c r="E2075" s="3"/>
      <c r="F2075" s="3"/>
      <c r="G2075" s="3"/>
      <c r="H2075" s="3"/>
      <c r="I2075" s="3"/>
      <c r="J2075" s="3"/>
      <c r="K2075" s="3"/>
    </row>
    <row r="2076" spans="1:11" ht="14.25" customHeight="1" x14ac:dyDescent="0.2">
      <c r="A2076" s="159" t="s">
        <v>713</v>
      </c>
      <c r="B2076" s="191" t="s">
        <v>762</v>
      </c>
      <c r="C2076" s="182"/>
      <c r="D2076" s="182"/>
      <c r="E2076" s="183"/>
      <c r="F2076" s="3"/>
      <c r="G2076" s="3"/>
      <c r="H2076" s="3"/>
      <c r="I2076" s="3"/>
      <c r="J2076" s="3"/>
      <c r="K2076" s="3"/>
    </row>
    <row r="2077" spans="1:11" ht="14.25" customHeight="1" x14ac:dyDescent="0.2">
      <c r="A2077" s="147"/>
      <c r="B2077" s="185" t="s">
        <v>5</v>
      </c>
      <c r="C2077" s="187" t="s">
        <v>179</v>
      </c>
      <c r="D2077" s="187" t="s">
        <v>180</v>
      </c>
      <c r="E2077" s="188" t="s">
        <v>654</v>
      </c>
      <c r="F2077" s="3"/>
      <c r="G2077" s="3"/>
      <c r="H2077" s="3"/>
      <c r="I2077" s="3"/>
      <c r="J2077" s="3"/>
      <c r="K2077" s="3"/>
    </row>
    <row r="2078" spans="1:11" ht="14.25" customHeight="1" x14ac:dyDescent="0.2">
      <c r="A2078" s="147"/>
      <c r="B2078" s="186"/>
      <c r="C2078" s="186"/>
      <c r="D2078" s="186"/>
      <c r="E2078" s="186"/>
      <c r="F2078" s="3"/>
      <c r="G2078" s="3"/>
      <c r="H2078" s="3"/>
      <c r="I2078" s="3"/>
      <c r="J2078" s="3"/>
      <c r="K2078" s="3"/>
    </row>
    <row r="2079" spans="1:11" ht="14.25" customHeight="1" x14ac:dyDescent="0.2">
      <c r="A2079" s="147"/>
      <c r="B2079" s="153" t="s">
        <v>659</v>
      </c>
      <c r="C2079" s="141">
        <v>1</v>
      </c>
      <c r="D2079" s="142"/>
      <c r="E2079" s="143">
        <v>1</v>
      </c>
      <c r="F2079" s="3"/>
      <c r="G2079" s="3"/>
      <c r="H2079" s="3"/>
      <c r="I2079" s="3"/>
      <c r="J2079" s="3"/>
      <c r="K2079" s="3"/>
    </row>
    <row r="2080" spans="1:11" ht="14.25" customHeight="1" x14ac:dyDescent="0.2">
      <c r="A2080" s="147"/>
      <c r="B2080" s="181" t="s">
        <v>660</v>
      </c>
      <c r="C2080" s="182"/>
      <c r="D2080" s="183"/>
      <c r="E2080" s="144">
        <v>1</v>
      </c>
      <c r="F2080" s="3"/>
      <c r="G2080" s="3"/>
      <c r="H2080" s="3"/>
      <c r="I2080" s="3"/>
      <c r="J2080" s="3"/>
      <c r="K2080" s="3"/>
    </row>
    <row r="2081" spans="1:11" ht="14.25" customHeight="1" x14ac:dyDescent="0.25">
      <c r="A2081" s="139"/>
      <c r="B2081" s="3"/>
      <c r="C2081" s="3"/>
      <c r="D2081" s="3"/>
      <c r="E2081" s="3"/>
      <c r="F2081" s="3"/>
      <c r="G2081" s="3"/>
      <c r="H2081" s="3"/>
      <c r="I2081" s="3"/>
      <c r="J2081" s="3"/>
      <c r="K2081" s="3"/>
    </row>
    <row r="2082" spans="1:11" ht="14.25" customHeight="1" x14ac:dyDescent="0.2">
      <c r="A2082" s="159" t="s">
        <v>714</v>
      </c>
      <c r="B2082" s="191" t="s">
        <v>763</v>
      </c>
      <c r="C2082" s="182"/>
      <c r="D2082" s="182"/>
      <c r="E2082" s="183"/>
      <c r="F2082" s="3"/>
      <c r="G2082" s="3"/>
      <c r="H2082" s="3"/>
      <c r="I2082" s="3"/>
      <c r="J2082" s="3"/>
      <c r="K2082" s="3"/>
    </row>
    <row r="2083" spans="1:11" ht="14.25" customHeight="1" x14ac:dyDescent="0.2">
      <c r="A2083" s="147"/>
      <c r="B2083" s="185" t="s">
        <v>5</v>
      </c>
      <c r="C2083" s="187" t="s">
        <v>179</v>
      </c>
      <c r="D2083" s="187" t="s">
        <v>180</v>
      </c>
      <c r="E2083" s="188" t="s">
        <v>654</v>
      </c>
      <c r="F2083" s="3"/>
      <c r="G2083" s="3"/>
      <c r="H2083" s="3"/>
      <c r="I2083" s="3"/>
      <c r="J2083" s="3"/>
      <c r="K2083" s="3"/>
    </row>
    <row r="2084" spans="1:11" ht="14.25" customHeight="1" x14ac:dyDescent="0.2">
      <c r="A2084" s="147"/>
      <c r="B2084" s="186"/>
      <c r="C2084" s="186"/>
      <c r="D2084" s="186"/>
      <c r="E2084" s="186"/>
      <c r="F2084" s="3"/>
      <c r="G2084" s="3"/>
      <c r="H2084" s="3"/>
      <c r="I2084" s="3"/>
      <c r="J2084" s="3"/>
      <c r="K2084" s="3"/>
    </row>
    <row r="2085" spans="1:11" ht="14.25" customHeight="1" x14ac:dyDescent="0.2">
      <c r="A2085" s="147"/>
      <c r="B2085" s="140" t="s">
        <v>673</v>
      </c>
      <c r="C2085" s="141">
        <v>1</v>
      </c>
      <c r="D2085" s="142"/>
      <c r="E2085" s="143">
        <v>1</v>
      </c>
      <c r="F2085" s="3"/>
      <c r="G2085" s="3"/>
      <c r="H2085" s="3"/>
      <c r="I2085" s="3"/>
      <c r="J2085" s="3"/>
      <c r="K2085" s="3"/>
    </row>
    <row r="2086" spans="1:11" ht="14.25" customHeight="1" x14ac:dyDescent="0.2">
      <c r="A2086" s="147"/>
      <c r="B2086" s="181" t="s">
        <v>660</v>
      </c>
      <c r="C2086" s="182"/>
      <c r="D2086" s="183"/>
      <c r="E2086" s="144">
        <v>1</v>
      </c>
      <c r="F2086" s="3"/>
      <c r="G2086" s="3"/>
      <c r="H2086" s="3"/>
      <c r="I2086" s="3"/>
      <c r="J2086" s="3"/>
      <c r="K2086" s="3"/>
    </row>
    <row r="2087" spans="1:11" ht="12.75" customHeight="1" x14ac:dyDescent="0.2">
      <c r="A2087" s="161"/>
      <c r="B2087" s="162"/>
      <c r="C2087" s="132"/>
      <c r="D2087" s="132"/>
      <c r="E2087" s="132"/>
      <c r="F2087" s="132"/>
      <c r="G2087" s="132"/>
      <c r="H2087" s="132"/>
      <c r="I2087" s="132"/>
      <c r="J2087" s="132"/>
      <c r="K2087" s="132"/>
    </row>
    <row r="2088" spans="1:11" ht="14.25" customHeight="1" x14ac:dyDescent="0.2">
      <c r="A2088" s="132"/>
      <c r="B2088" s="132"/>
      <c r="C2088" s="132"/>
      <c r="D2088" s="132"/>
      <c r="E2088" s="132"/>
      <c r="F2088" s="132"/>
      <c r="G2088" s="132"/>
      <c r="H2088" s="132"/>
      <c r="I2088" s="132"/>
      <c r="J2088" s="132"/>
      <c r="K2088" s="132"/>
    </row>
    <row r="2089" spans="1:11" ht="12.75" customHeight="1" x14ac:dyDescent="0.2">
      <c r="A2089" s="7">
        <v>14</v>
      </c>
      <c r="B2089" s="164" t="s">
        <v>924</v>
      </c>
      <c r="C2089" s="165"/>
      <c r="D2089" s="165"/>
      <c r="E2089" s="165"/>
      <c r="F2089" s="165"/>
      <c r="G2089" s="165"/>
      <c r="H2089" s="165"/>
      <c r="I2089" s="165"/>
      <c r="J2089" s="165"/>
      <c r="K2089" s="165"/>
    </row>
    <row r="2090" spans="1:11" ht="12.75" customHeight="1" x14ac:dyDescent="0.2">
      <c r="A2090" s="165"/>
      <c r="B2090" s="165"/>
      <c r="C2090" s="165"/>
      <c r="D2090" s="165"/>
      <c r="E2090" s="165"/>
      <c r="F2090" s="165"/>
      <c r="G2090" s="165"/>
      <c r="H2090" s="165"/>
      <c r="I2090" s="165"/>
      <c r="J2090" s="165"/>
      <c r="K2090" s="165"/>
    </row>
    <row r="2091" spans="1:11" ht="12.75" customHeight="1" x14ac:dyDescent="0.2">
      <c r="A2091" s="11" t="s">
        <v>592</v>
      </c>
      <c r="B2091" s="12" t="s">
        <v>925</v>
      </c>
      <c r="C2091" s="165"/>
      <c r="D2091" s="165"/>
      <c r="E2091" s="165"/>
      <c r="F2091" s="165"/>
      <c r="G2091" s="165"/>
      <c r="H2091" s="165"/>
      <c r="I2091" s="165"/>
      <c r="J2091" s="165"/>
      <c r="K2091" s="165"/>
    </row>
    <row r="2092" spans="1:11" ht="12.75" customHeight="1" thickBot="1" x14ac:dyDescent="0.25">
      <c r="A2092" s="165"/>
      <c r="B2092" s="165"/>
      <c r="C2092" s="165"/>
      <c r="D2092" s="165"/>
      <c r="E2092" s="165"/>
      <c r="F2092" s="165"/>
      <c r="G2092" s="165"/>
      <c r="H2092" s="165"/>
      <c r="I2092" s="165"/>
      <c r="J2092" s="165"/>
      <c r="K2092" s="165"/>
    </row>
    <row r="2093" spans="1:11" ht="12.75" customHeight="1" x14ac:dyDescent="0.2">
      <c r="A2093" s="165"/>
      <c r="B2093" s="16" t="s">
        <v>5</v>
      </c>
      <c r="C2093" s="17" t="s">
        <v>179</v>
      </c>
      <c r="D2093" s="17" t="s">
        <v>7</v>
      </c>
      <c r="E2093" s="18" t="s">
        <v>76</v>
      </c>
      <c r="F2093" s="18" t="s">
        <v>181</v>
      </c>
      <c r="G2093" s="18" t="s">
        <v>10</v>
      </c>
      <c r="H2093" s="19" t="s">
        <v>480</v>
      </c>
      <c r="I2093" s="165"/>
      <c r="J2093" s="165"/>
      <c r="K2093" s="165"/>
    </row>
    <row r="2094" spans="1:11" ht="12.75" customHeight="1" x14ac:dyDescent="0.2">
      <c r="A2094" s="165"/>
      <c r="B2094" s="55" t="s">
        <v>927</v>
      </c>
      <c r="C2094" s="21"/>
      <c r="D2094" s="25">
        <v>98.3</v>
      </c>
      <c r="E2094" s="26"/>
      <c r="F2094" s="26"/>
      <c r="G2094" s="56"/>
      <c r="H2094" s="53">
        <f>C2094*D2094</f>
        <v>0</v>
      </c>
      <c r="I2094" s="165"/>
      <c r="J2094" s="165"/>
      <c r="K2094" s="165"/>
    </row>
    <row r="2095" spans="1:11" ht="12.75" customHeight="1" thickBot="1" x14ac:dyDescent="0.25">
      <c r="A2095" s="165"/>
      <c r="B2095" s="166" t="s">
        <v>13</v>
      </c>
      <c r="C2095" s="167"/>
      <c r="D2095" s="167"/>
      <c r="E2095" s="167"/>
      <c r="F2095" s="167"/>
      <c r="G2095" s="168"/>
      <c r="H2095" s="24">
        <f>SUM(H2094)</f>
        <v>0</v>
      </c>
      <c r="I2095" s="165"/>
      <c r="J2095" s="165"/>
      <c r="K2095" s="165"/>
    </row>
    <row r="2096" spans="1:11" ht="12.75" customHeight="1" x14ac:dyDescent="0.2">
      <c r="A2096" s="165"/>
      <c r="B2096" s="165"/>
      <c r="C2096" s="165"/>
      <c r="D2096" s="165"/>
      <c r="E2096" s="165"/>
      <c r="F2096" s="165"/>
      <c r="G2096" s="165"/>
      <c r="H2096" s="165"/>
      <c r="I2096" s="165"/>
      <c r="J2096" s="165"/>
      <c r="K2096" s="165"/>
    </row>
    <row r="2097" spans="1:11" ht="12.75" customHeight="1" x14ac:dyDescent="0.2">
      <c r="A2097" s="11" t="s">
        <v>595</v>
      </c>
      <c r="B2097" s="12" t="s">
        <v>926</v>
      </c>
      <c r="C2097" s="165"/>
      <c r="D2097" s="165"/>
      <c r="E2097" s="165"/>
      <c r="F2097" s="165"/>
      <c r="G2097" s="165"/>
      <c r="H2097" s="165"/>
      <c r="I2097" s="165"/>
      <c r="J2097" s="165"/>
      <c r="K2097" s="165"/>
    </row>
    <row r="2098" spans="1:11" ht="12.75" customHeight="1" thickBot="1" x14ac:dyDescent="0.25">
      <c r="A2098" s="165"/>
      <c r="B2098" s="165"/>
      <c r="C2098" s="165"/>
      <c r="D2098" s="165"/>
      <c r="E2098" s="165"/>
      <c r="F2098" s="165"/>
      <c r="G2098" s="165"/>
      <c r="H2098" s="165"/>
      <c r="I2098" s="165"/>
      <c r="J2098" s="165"/>
      <c r="K2098" s="165"/>
    </row>
    <row r="2099" spans="1:11" ht="12.75" customHeight="1" x14ac:dyDescent="0.2">
      <c r="A2099" s="165"/>
      <c r="B2099" s="16" t="s">
        <v>5</v>
      </c>
      <c r="C2099" s="17" t="s">
        <v>179</v>
      </c>
      <c r="D2099" s="17" t="s">
        <v>7</v>
      </c>
      <c r="E2099" s="18" t="s">
        <v>76</v>
      </c>
      <c r="F2099" s="18" t="s">
        <v>181</v>
      </c>
      <c r="G2099" s="18" t="s">
        <v>10</v>
      </c>
      <c r="H2099" s="19" t="s">
        <v>480</v>
      </c>
      <c r="I2099" s="165"/>
      <c r="J2099" s="165"/>
      <c r="K2099" s="165"/>
    </row>
    <row r="2100" spans="1:11" ht="12.75" customHeight="1" x14ac:dyDescent="0.2">
      <c r="A2100" s="165"/>
      <c r="B2100" s="55" t="s">
        <v>927</v>
      </c>
      <c r="C2100" s="21"/>
      <c r="D2100" s="25">
        <v>50</v>
      </c>
      <c r="E2100" s="26"/>
      <c r="F2100" s="26"/>
      <c r="G2100" s="56"/>
      <c r="H2100" s="53">
        <f>C2100*D2100</f>
        <v>0</v>
      </c>
      <c r="I2100" s="165"/>
      <c r="J2100" s="165"/>
      <c r="K2100" s="165"/>
    </row>
    <row r="2101" spans="1:11" ht="12.75" customHeight="1" thickBot="1" x14ac:dyDescent="0.25">
      <c r="A2101" s="165"/>
      <c r="B2101" s="166" t="s">
        <v>13</v>
      </c>
      <c r="C2101" s="167"/>
      <c r="D2101" s="167"/>
      <c r="E2101" s="167"/>
      <c r="F2101" s="167"/>
      <c r="G2101" s="168"/>
      <c r="H2101" s="24">
        <f>SUM(H2100)</f>
        <v>0</v>
      </c>
      <c r="I2101" s="165"/>
      <c r="J2101" s="165"/>
      <c r="K2101" s="165"/>
    </row>
    <row r="2102" spans="1:11" ht="12.75" customHeight="1" x14ac:dyDescent="0.2">
      <c r="A2102" s="165"/>
      <c r="B2102" s="165"/>
      <c r="C2102" s="165"/>
      <c r="D2102" s="165"/>
      <c r="E2102" s="165"/>
      <c r="F2102" s="165"/>
      <c r="G2102" s="165"/>
      <c r="H2102" s="165"/>
      <c r="I2102" s="165"/>
      <c r="J2102" s="165"/>
      <c r="K2102" s="165"/>
    </row>
    <row r="2103" spans="1:11" ht="12.75" x14ac:dyDescent="0.2">
      <c r="A2103" s="11" t="s">
        <v>600</v>
      </c>
      <c r="B2103" s="12" t="s">
        <v>928</v>
      </c>
      <c r="C2103" s="13"/>
      <c r="D2103" s="13"/>
      <c r="E2103" s="5"/>
      <c r="F2103" s="5"/>
      <c r="G2103" s="5"/>
      <c r="H2103" s="165"/>
      <c r="I2103" s="165"/>
      <c r="J2103" s="165"/>
      <c r="K2103" s="165"/>
    </row>
    <row r="2104" spans="1:11" ht="13.5" thickBot="1" x14ac:dyDescent="0.25">
      <c r="A2104" s="15"/>
      <c r="B2104" s="13"/>
      <c r="C2104" s="13"/>
      <c r="D2104" s="13"/>
      <c r="E2104" s="5"/>
      <c r="F2104" s="5"/>
      <c r="G2104" s="5"/>
      <c r="H2104" s="165"/>
      <c r="I2104" s="165"/>
      <c r="J2104" s="165"/>
      <c r="K2104" s="165"/>
    </row>
    <row r="2105" spans="1:11" ht="12.75" x14ac:dyDescent="0.2">
      <c r="A2105" s="5"/>
      <c r="B2105" s="16" t="s">
        <v>5</v>
      </c>
      <c r="C2105" s="17" t="s">
        <v>6</v>
      </c>
      <c r="D2105" s="18" t="s">
        <v>77</v>
      </c>
      <c r="E2105" s="18" t="s">
        <v>9</v>
      </c>
      <c r="F2105" s="18" t="s">
        <v>10</v>
      </c>
      <c r="G2105" s="19" t="s">
        <v>6</v>
      </c>
      <c r="H2105" s="165"/>
      <c r="I2105" s="165"/>
      <c r="J2105" s="165"/>
      <c r="K2105" s="165"/>
    </row>
    <row r="2106" spans="1:11" ht="12.75" x14ac:dyDescent="0.2">
      <c r="A2106" s="5"/>
      <c r="B2106" s="55" t="s">
        <v>927</v>
      </c>
      <c r="C2106" s="21">
        <v>8</v>
      </c>
      <c r="D2106" s="25"/>
      <c r="E2106" s="26"/>
      <c r="F2106" s="26"/>
      <c r="G2106" s="53">
        <f t="shared" ref="G2106" si="169">C2106</f>
        <v>8</v>
      </c>
      <c r="H2106" s="165"/>
      <c r="I2106" s="165"/>
      <c r="J2106" s="165"/>
      <c r="K2106" s="165"/>
    </row>
    <row r="2107" spans="1:11" ht="13.5" thickBot="1" x14ac:dyDescent="0.25">
      <c r="A2107" s="5"/>
      <c r="B2107" s="166" t="s">
        <v>73</v>
      </c>
      <c r="C2107" s="167"/>
      <c r="D2107" s="167"/>
      <c r="E2107" s="167"/>
      <c r="F2107" s="168"/>
      <c r="G2107" s="24">
        <f>SUM(G2106:G2106)</f>
        <v>8</v>
      </c>
      <c r="H2107" s="165"/>
      <c r="I2107" s="165"/>
      <c r="J2107" s="165"/>
      <c r="K2107" s="165"/>
    </row>
    <row r="2108" spans="1:11" ht="12.75" x14ac:dyDescent="0.2">
      <c r="A2108" s="165"/>
      <c r="B2108" s="165"/>
      <c r="C2108" s="165"/>
      <c r="D2108" s="165"/>
      <c r="E2108" s="165"/>
      <c r="F2108" s="165"/>
      <c r="G2108" s="165"/>
      <c r="H2108" s="165"/>
      <c r="I2108" s="165"/>
      <c r="J2108" s="165"/>
      <c r="K2108" s="165"/>
    </row>
    <row r="2109" spans="1:11" ht="12.75" x14ac:dyDescent="0.2">
      <c r="A2109" s="11" t="s">
        <v>603</v>
      </c>
      <c r="B2109" s="12" t="s">
        <v>929</v>
      </c>
      <c r="C2109" s="13"/>
      <c r="D2109" s="13"/>
      <c r="E2109" s="5"/>
      <c r="F2109" s="5"/>
      <c r="G2109" s="5"/>
      <c r="H2109" s="165"/>
      <c r="I2109" s="165"/>
      <c r="J2109" s="165"/>
      <c r="K2109" s="165"/>
    </row>
    <row r="2110" spans="1:11" ht="13.5" thickBot="1" x14ac:dyDescent="0.25">
      <c r="A2110" s="15"/>
      <c r="B2110" s="13"/>
      <c r="C2110" s="13"/>
      <c r="D2110" s="13"/>
      <c r="E2110" s="5"/>
      <c r="F2110" s="5"/>
      <c r="G2110" s="5"/>
      <c r="H2110" s="165"/>
      <c r="I2110" s="165"/>
      <c r="J2110" s="165"/>
      <c r="K2110" s="165"/>
    </row>
    <row r="2111" spans="1:11" ht="12.75" x14ac:dyDescent="0.2">
      <c r="A2111" s="5"/>
      <c r="B2111" s="16" t="s">
        <v>5</v>
      </c>
      <c r="C2111" s="17" t="s">
        <v>6</v>
      </c>
      <c r="D2111" s="18" t="s">
        <v>77</v>
      </c>
      <c r="E2111" s="18" t="s">
        <v>9</v>
      </c>
      <c r="F2111" s="18" t="s">
        <v>10</v>
      </c>
      <c r="G2111" s="19" t="s">
        <v>6</v>
      </c>
      <c r="H2111" s="165"/>
      <c r="I2111" s="165"/>
      <c r="J2111" s="165"/>
      <c r="K2111" s="165"/>
    </row>
    <row r="2112" spans="1:11" ht="12.75" x14ac:dyDescent="0.2">
      <c r="A2112" s="5"/>
      <c r="B2112" s="55" t="s">
        <v>927</v>
      </c>
      <c r="C2112" s="21">
        <v>10</v>
      </c>
      <c r="D2112" s="25"/>
      <c r="E2112" s="26"/>
      <c r="F2112" s="26"/>
      <c r="G2112" s="53">
        <f t="shared" ref="G2112" si="170">C2112</f>
        <v>10</v>
      </c>
      <c r="H2112" s="165"/>
      <c r="I2112" s="165"/>
      <c r="J2112" s="165"/>
      <c r="K2112" s="165"/>
    </row>
    <row r="2113" spans="1:11" ht="13.5" thickBot="1" x14ac:dyDescent="0.25">
      <c r="A2113" s="5"/>
      <c r="B2113" s="166" t="s">
        <v>73</v>
      </c>
      <c r="C2113" s="167"/>
      <c r="D2113" s="167"/>
      <c r="E2113" s="167"/>
      <c r="F2113" s="168"/>
      <c r="G2113" s="24">
        <f>SUM(G2112:G2112)</f>
        <v>10</v>
      </c>
      <c r="H2113" s="165"/>
      <c r="I2113" s="165"/>
      <c r="J2113" s="165"/>
      <c r="K2113" s="165"/>
    </row>
    <row r="2114" spans="1:11" ht="12.75" x14ac:dyDescent="0.2">
      <c r="A2114" s="165"/>
      <c r="B2114" s="165"/>
      <c r="C2114" s="165"/>
      <c r="D2114" s="165"/>
      <c r="E2114" s="165"/>
      <c r="F2114" s="165"/>
      <c r="G2114" s="165"/>
      <c r="H2114" s="165"/>
      <c r="I2114" s="165"/>
      <c r="J2114" s="165"/>
      <c r="K2114" s="165"/>
    </row>
    <row r="2115" spans="1:11" ht="12.75" x14ac:dyDescent="0.2">
      <c r="A2115" s="11" t="s">
        <v>607</v>
      </c>
      <c r="B2115" s="12" t="s">
        <v>930</v>
      </c>
      <c r="C2115" s="13"/>
      <c r="D2115" s="13"/>
      <c r="E2115" s="5"/>
      <c r="F2115" s="5"/>
      <c r="G2115" s="5"/>
      <c r="H2115" s="165"/>
      <c r="I2115" s="165"/>
      <c r="J2115" s="165"/>
      <c r="K2115" s="165"/>
    </row>
    <row r="2116" spans="1:11" ht="13.5" thickBot="1" x14ac:dyDescent="0.25">
      <c r="A2116" s="15"/>
      <c r="B2116" s="13"/>
      <c r="C2116" s="13"/>
      <c r="D2116" s="13"/>
      <c r="E2116" s="5"/>
      <c r="F2116" s="5"/>
      <c r="G2116" s="5"/>
      <c r="H2116" s="165"/>
      <c r="I2116" s="165"/>
      <c r="J2116" s="165"/>
      <c r="K2116" s="165"/>
    </row>
    <row r="2117" spans="1:11" ht="12.75" x14ac:dyDescent="0.2">
      <c r="A2117" s="5"/>
      <c r="B2117" s="16" t="s">
        <v>5</v>
      </c>
      <c r="C2117" s="17" t="s">
        <v>6</v>
      </c>
      <c r="D2117" s="18" t="s">
        <v>77</v>
      </c>
      <c r="E2117" s="18" t="s">
        <v>9</v>
      </c>
      <c r="F2117" s="18" t="s">
        <v>10</v>
      </c>
      <c r="G2117" s="19" t="s">
        <v>6</v>
      </c>
      <c r="H2117" s="165"/>
      <c r="I2117" s="165"/>
      <c r="J2117" s="165"/>
      <c r="K2117" s="165"/>
    </row>
    <row r="2118" spans="1:11" ht="12.75" x14ac:dyDescent="0.2">
      <c r="A2118" s="5"/>
      <c r="B2118" s="55" t="s">
        <v>927</v>
      </c>
      <c r="C2118" s="21">
        <v>4</v>
      </c>
      <c r="D2118" s="25"/>
      <c r="E2118" s="26"/>
      <c r="F2118" s="26"/>
      <c r="G2118" s="53">
        <f t="shared" ref="G2118" si="171">C2118</f>
        <v>4</v>
      </c>
      <c r="H2118" s="165"/>
      <c r="I2118" s="165"/>
      <c r="J2118" s="165"/>
      <c r="K2118" s="165"/>
    </row>
    <row r="2119" spans="1:11" ht="13.5" thickBot="1" x14ac:dyDescent="0.25">
      <c r="A2119" s="5"/>
      <c r="B2119" s="166" t="s">
        <v>73</v>
      </c>
      <c r="C2119" s="167"/>
      <c r="D2119" s="167"/>
      <c r="E2119" s="167"/>
      <c r="F2119" s="168"/>
      <c r="G2119" s="24">
        <f>SUM(G2118:G2118)</f>
        <v>4</v>
      </c>
      <c r="H2119" s="165"/>
      <c r="I2119" s="165"/>
      <c r="J2119" s="165"/>
      <c r="K2119" s="165"/>
    </row>
    <row r="2120" spans="1:11" ht="12.75" x14ac:dyDescent="0.2">
      <c r="A2120" s="165"/>
      <c r="B2120" s="165"/>
      <c r="C2120" s="165"/>
      <c r="D2120" s="165"/>
      <c r="E2120" s="165"/>
      <c r="F2120" s="165"/>
      <c r="G2120" s="165"/>
      <c r="H2120" s="165"/>
      <c r="I2120" s="165"/>
      <c r="J2120" s="165"/>
      <c r="K2120" s="165"/>
    </row>
    <row r="2121" spans="1:11" ht="12.75" x14ac:dyDescent="0.2">
      <c r="A2121" s="11" t="s">
        <v>612</v>
      </c>
      <c r="B2121" s="12" t="s">
        <v>931</v>
      </c>
      <c r="C2121" s="13"/>
      <c r="D2121" s="13"/>
      <c r="E2121" s="5"/>
      <c r="F2121" s="5"/>
      <c r="G2121" s="5"/>
      <c r="H2121" s="165"/>
      <c r="I2121" s="165"/>
      <c r="J2121" s="165"/>
      <c r="K2121" s="165"/>
    </row>
    <row r="2122" spans="1:11" ht="13.5" thickBot="1" x14ac:dyDescent="0.25">
      <c r="A2122" s="15"/>
      <c r="B2122" s="13"/>
      <c r="C2122" s="13"/>
      <c r="D2122" s="13"/>
      <c r="E2122" s="5"/>
      <c r="F2122" s="5"/>
      <c r="G2122" s="5"/>
      <c r="H2122" s="165"/>
      <c r="I2122" s="165"/>
      <c r="J2122" s="165"/>
      <c r="K2122" s="165"/>
    </row>
    <row r="2123" spans="1:11" ht="12.75" x14ac:dyDescent="0.2">
      <c r="A2123" s="5"/>
      <c r="B2123" s="16" t="s">
        <v>5</v>
      </c>
      <c r="C2123" s="17" t="s">
        <v>6</v>
      </c>
      <c r="D2123" s="18" t="s">
        <v>77</v>
      </c>
      <c r="E2123" s="18" t="s">
        <v>9</v>
      </c>
      <c r="F2123" s="18" t="s">
        <v>10</v>
      </c>
      <c r="G2123" s="19" t="s">
        <v>6</v>
      </c>
      <c r="H2123" s="165"/>
      <c r="I2123" s="165"/>
      <c r="J2123" s="165"/>
      <c r="K2123" s="165"/>
    </row>
    <row r="2124" spans="1:11" ht="12.75" x14ac:dyDescent="0.2">
      <c r="A2124" s="5"/>
      <c r="B2124" s="20" t="s">
        <v>786</v>
      </c>
      <c r="C2124" s="21">
        <v>16</v>
      </c>
      <c r="D2124" s="25"/>
      <c r="E2124" s="26"/>
      <c r="F2124" s="26"/>
      <c r="G2124" s="53">
        <f t="shared" ref="G2124" si="172">C2124</f>
        <v>16</v>
      </c>
      <c r="H2124" s="165"/>
      <c r="I2124" s="165"/>
      <c r="J2124" s="165"/>
      <c r="K2124" s="165"/>
    </row>
    <row r="2125" spans="1:11" ht="13.5" thickBot="1" x14ac:dyDescent="0.25">
      <c r="A2125" s="5"/>
      <c r="B2125" s="166" t="s">
        <v>73</v>
      </c>
      <c r="C2125" s="167"/>
      <c r="D2125" s="167"/>
      <c r="E2125" s="167"/>
      <c r="F2125" s="168"/>
      <c r="G2125" s="24">
        <f>SUM(G2124:G2124)</f>
        <v>16</v>
      </c>
      <c r="H2125" s="165"/>
      <c r="I2125" s="165"/>
      <c r="J2125" s="165"/>
      <c r="K2125" s="165"/>
    </row>
    <row r="2126" spans="1:11" ht="12.75" x14ac:dyDescent="0.2">
      <c r="A2126" s="165"/>
      <c r="B2126" s="165"/>
      <c r="C2126" s="165"/>
      <c r="D2126" s="165"/>
      <c r="E2126" s="165"/>
      <c r="F2126" s="165"/>
      <c r="G2126" s="165"/>
      <c r="H2126" s="165"/>
      <c r="I2126" s="165"/>
      <c r="J2126" s="165"/>
      <c r="K2126" s="165"/>
    </row>
    <row r="2127" spans="1:11" ht="12.75" customHeight="1" x14ac:dyDescent="0.2">
      <c r="A2127" s="7">
        <v>15</v>
      </c>
      <c r="B2127" s="8" t="s">
        <v>591</v>
      </c>
    </row>
    <row r="2128" spans="1:11" ht="12.75" customHeight="1" x14ac:dyDescent="0.2"/>
    <row r="2129" spans="1:8" ht="12.75" customHeight="1" x14ac:dyDescent="0.2">
      <c r="A2129" s="11" t="s">
        <v>916</v>
      </c>
      <c r="B2129" s="12" t="s">
        <v>593</v>
      </c>
    </row>
    <row r="2130" spans="1:8" ht="12.75" customHeight="1" thickBot="1" x14ac:dyDescent="0.25"/>
    <row r="2131" spans="1:8" ht="12.75" customHeight="1" x14ac:dyDescent="0.2">
      <c r="B2131" s="16" t="s">
        <v>5</v>
      </c>
      <c r="C2131" s="17" t="s">
        <v>179</v>
      </c>
      <c r="D2131" s="17" t="s">
        <v>7</v>
      </c>
      <c r="E2131" s="18" t="s">
        <v>76</v>
      </c>
      <c r="F2131" s="18" t="s">
        <v>181</v>
      </c>
      <c r="G2131" s="18" t="s">
        <v>10</v>
      </c>
      <c r="H2131" s="19" t="s">
        <v>480</v>
      </c>
    </row>
    <row r="2132" spans="1:8" ht="12.75" customHeight="1" x14ac:dyDescent="0.2">
      <c r="B2132" s="55" t="s">
        <v>594</v>
      </c>
      <c r="C2132" s="21">
        <v>2</v>
      </c>
      <c r="D2132" s="25">
        <v>49.87</v>
      </c>
      <c r="E2132" s="26"/>
      <c r="F2132" s="26"/>
      <c r="G2132" s="56"/>
      <c r="H2132" s="53">
        <f>C2132*D2132</f>
        <v>99.74</v>
      </c>
    </row>
    <row r="2133" spans="1:8" ht="12.75" customHeight="1" thickBot="1" x14ac:dyDescent="0.25">
      <c r="B2133" s="166" t="s">
        <v>274</v>
      </c>
      <c r="C2133" s="167"/>
      <c r="D2133" s="167"/>
      <c r="E2133" s="167"/>
      <c r="F2133" s="167"/>
      <c r="G2133" s="168"/>
      <c r="H2133" s="24">
        <f>SUM(H2132)</f>
        <v>99.74</v>
      </c>
    </row>
    <row r="2134" spans="1:8" ht="12.75" customHeight="1" x14ac:dyDescent="0.2"/>
    <row r="2135" spans="1:8" ht="12.75" customHeight="1" x14ac:dyDescent="0.2">
      <c r="A2135" s="11" t="s">
        <v>917</v>
      </c>
      <c r="B2135" s="12" t="s">
        <v>596</v>
      </c>
      <c r="C2135" s="13"/>
      <c r="D2135" s="13"/>
      <c r="E2135" s="5"/>
      <c r="F2135" s="5"/>
      <c r="G2135" s="5"/>
    </row>
    <row r="2136" spans="1:8" ht="12.75" customHeight="1" thickBot="1" x14ac:dyDescent="0.25">
      <c r="A2136" s="15"/>
      <c r="B2136" s="13"/>
      <c r="C2136" s="13"/>
      <c r="D2136" s="13"/>
      <c r="E2136" s="5"/>
      <c r="F2136" s="5"/>
      <c r="G2136" s="5"/>
    </row>
    <row r="2137" spans="1:8" ht="12.75" customHeight="1" x14ac:dyDescent="0.2">
      <c r="A2137" s="15"/>
      <c r="B2137" s="16" t="s">
        <v>5</v>
      </c>
      <c r="C2137" s="17" t="s">
        <v>6</v>
      </c>
      <c r="D2137" s="18" t="s">
        <v>7</v>
      </c>
      <c r="E2137" s="18" t="s">
        <v>8</v>
      </c>
      <c r="F2137" s="18" t="s">
        <v>25</v>
      </c>
      <c r="G2137" s="18" t="s">
        <v>10</v>
      </c>
      <c r="H2137" s="19" t="s">
        <v>26</v>
      </c>
    </row>
    <row r="2138" spans="1:8" ht="12.75" customHeight="1" x14ac:dyDescent="0.2">
      <c r="A2138" s="15"/>
      <c r="B2138" s="20" t="s">
        <v>597</v>
      </c>
      <c r="C2138" s="50">
        <v>35</v>
      </c>
      <c r="D2138" s="51">
        <v>1.25</v>
      </c>
      <c r="E2138" s="51">
        <v>0.22</v>
      </c>
      <c r="F2138" s="51">
        <v>0.04</v>
      </c>
      <c r="G2138" s="52"/>
      <c r="H2138" s="53">
        <f t="shared" ref="H2138:H2140" si="173">C2138*D2138*E2138*F2138</f>
        <v>0.38500000000000001</v>
      </c>
    </row>
    <row r="2139" spans="1:8" ht="12.75" customHeight="1" x14ac:dyDescent="0.2">
      <c r="A2139" s="15"/>
      <c r="B2139" s="20" t="s">
        <v>598</v>
      </c>
      <c r="C2139" s="50">
        <v>1</v>
      </c>
      <c r="D2139" s="51">
        <v>1.05</v>
      </c>
      <c r="E2139" s="51">
        <v>0.22</v>
      </c>
      <c r="F2139" s="51">
        <v>0.04</v>
      </c>
      <c r="G2139" s="52"/>
      <c r="H2139" s="53">
        <f t="shared" si="173"/>
        <v>9.2399999999999999E-3</v>
      </c>
    </row>
    <row r="2140" spans="1:8" ht="12.75" customHeight="1" x14ac:dyDescent="0.2">
      <c r="A2140" s="15"/>
      <c r="B2140" s="20" t="s">
        <v>599</v>
      </c>
      <c r="C2140" s="50">
        <v>1</v>
      </c>
      <c r="D2140" s="51">
        <v>0.55000000000000004</v>
      </c>
      <c r="E2140" s="51">
        <v>0.22</v>
      </c>
      <c r="F2140" s="51">
        <v>0.04</v>
      </c>
      <c r="G2140" s="52"/>
      <c r="H2140" s="53">
        <f t="shared" si="173"/>
        <v>4.8400000000000006E-3</v>
      </c>
    </row>
    <row r="2141" spans="1:8" ht="12.75" customHeight="1" thickBot="1" x14ac:dyDescent="0.25">
      <c r="A2141" s="5"/>
      <c r="B2141" s="166" t="s">
        <v>41</v>
      </c>
      <c r="C2141" s="167"/>
      <c r="D2141" s="167"/>
      <c r="E2141" s="167"/>
      <c r="F2141" s="167"/>
      <c r="G2141" s="168"/>
      <c r="H2141" s="34">
        <f>SUM(H2138:H2140)</f>
        <v>0.39908000000000005</v>
      </c>
    </row>
    <row r="2142" spans="1:8" ht="12.75" customHeight="1" x14ac:dyDescent="0.2"/>
    <row r="2143" spans="1:8" ht="12.75" customHeight="1" x14ac:dyDescent="0.2">
      <c r="A2143" s="11" t="s">
        <v>918</v>
      </c>
      <c r="B2143" s="12" t="s">
        <v>601</v>
      </c>
      <c r="C2143" s="13"/>
      <c r="D2143" s="13"/>
      <c r="E2143" s="5"/>
      <c r="F2143" s="5"/>
      <c r="G2143" s="5"/>
    </row>
    <row r="2144" spans="1:8" ht="12.75" customHeight="1" thickBot="1" x14ac:dyDescent="0.25">
      <c r="A2144" s="15"/>
      <c r="B2144" s="13"/>
      <c r="C2144" s="13"/>
      <c r="D2144" s="13"/>
      <c r="E2144" s="5"/>
      <c r="F2144" s="5"/>
      <c r="G2144" s="5"/>
    </row>
    <row r="2145" spans="1:8" ht="12.75" customHeight="1" x14ac:dyDescent="0.2">
      <c r="A2145" s="15"/>
      <c r="B2145" s="16" t="s">
        <v>5</v>
      </c>
      <c r="C2145" s="17" t="s">
        <v>6</v>
      </c>
      <c r="D2145" s="18" t="s">
        <v>7</v>
      </c>
      <c r="E2145" s="18" t="s">
        <v>8</v>
      </c>
      <c r="F2145" s="18" t="s">
        <v>25</v>
      </c>
      <c r="G2145" s="18" t="s">
        <v>10</v>
      </c>
      <c r="H2145" s="17" t="s">
        <v>6</v>
      </c>
    </row>
    <row r="2146" spans="1:8" ht="12.75" customHeight="1" x14ac:dyDescent="0.2">
      <c r="A2146" s="15"/>
      <c r="B2146" s="20" t="s">
        <v>777</v>
      </c>
      <c r="C2146" s="50">
        <v>4</v>
      </c>
      <c r="D2146" s="51"/>
      <c r="E2146" s="51"/>
      <c r="F2146" s="51"/>
      <c r="G2146" s="52"/>
      <c r="H2146" s="53">
        <f>C2146</f>
        <v>4</v>
      </c>
    </row>
    <row r="2147" spans="1:8" ht="12.75" customHeight="1" x14ac:dyDescent="0.2">
      <c r="A2147" s="15"/>
      <c r="B2147" s="20"/>
      <c r="C2147" s="50"/>
      <c r="D2147" s="51"/>
      <c r="E2147" s="51"/>
      <c r="F2147" s="51"/>
      <c r="G2147" s="52"/>
      <c r="H2147" s="53">
        <f t="shared" ref="H2147:H2148" si="174">C2147*D2147*E2147*F2147</f>
        <v>0</v>
      </c>
    </row>
    <row r="2148" spans="1:8" ht="12.75" customHeight="1" x14ac:dyDescent="0.2">
      <c r="A2148" s="15"/>
      <c r="B2148" s="20"/>
      <c r="C2148" s="50"/>
      <c r="D2148" s="51"/>
      <c r="E2148" s="51"/>
      <c r="F2148" s="51"/>
      <c r="G2148" s="52"/>
      <c r="H2148" s="53">
        <f t="shared" si="174"/>
        <v>0</v>
      </c>
    </row>
    <row r="2149" spans="1:8" ht="12.75" customHeight="1" thickBot="1" x14ac:dyDescent="0.25">
      <c r="A2149" s="5"/>
      <c r="B2149" s="166" t="s">
        <v>602</v>
      </c>
      <c r="C2149" s="167"/>
      <c r="D2149" s="167"/>
      <c r="E2149" s="167"/>
      <c r="F2149" s="167"/>
      <c r="G2149" s="168"/>
      <c r="H2149" s="34">
        <f>SUM(H2146:H2148)</f>
        <v>4</v>
      </c>
    </row>
    <row r="2150" spans="1:8" ht="12.75" customHeight="1" x14ac:dyDescent="0.2"/>
    <row r="2151" spans="1:8" ht="12.75" customHeight="1" x14ac:dyDescent="0.2">
      <c r="A2151" s="11" t="s">
        <v>919</v>
      </c>
      <c r="B2151" s="12" t="s">
        <v>776</v>
      </c>
      <c r="C2151" s="13"/>
      <c r="D2151" s="13"/>
      <c r="E2151" s="5"/>
      <c r="F2151" s="5"/>
      <c r="G2151" s="5"/>
    </row>
    <row r="2152" spans="1:8" ht="12.75" customHeight="1" thickBot="1" x14ac:dyDescent="0.25">
      <c r="A2152" s="15"/>
      <c r="B2152" s="13"/>
      <c r="C2152" s="13"/>
      <c r="D2152" s="13"/>
      <c r="E2152" s="5"/>
      <c r="F2152" s="5"/>
      <c r="G2152" s="5"/>
    </row>
    <row r="2153" spans="1:8" ht="12.75" customHeight="1" x14ac:dyDescent="0.2">
      <c r="A2153" s="5"/>
      <c r="B2153" s="16" t="s">
        <v>5</v>
      </c>
      <c r="C2153" s="17" t="s">
        <v>6</v>
      </c>
      <c r="D2153" s="18" t="s">
        <v>11</v>
      </c>
      <c r="E2153" s="18" t="s">
        <v>604</v>
      </c>
      <c r="F2153" s="18" t="s">
        <v>9</v>
      </c>
      <c r="G2153" s="17" t="s">
        <v>605</v>
      </c>
      <c r="H2153" s="19" t="s">
        <v>11</v>
      </c>
    </row>
    <row r="2154" spans="1:8" ht="12.75" customHeight="1" x14ac:dyDescent="0.2">
      <c r="A2154" s="5"/>
      <c r="B2154" s="28" t="s">
        <v>333</v>
      </c>
      <c r="C2154" s="33"/>
      <c r="D2154" s="42"/>
      <c r="E2154" s="42">
        <v>34.97</v>
      </c>
      <c r="F2154" s="33">
        <v>5.84</v>
      </c>
      <c r="G2154" s="29">
        <v>1</v>
      </c>
      <c r="H2154" s="41">
        <f t="shared" ref="H2154:H2158" si="175">E2154*F2154</f>
        <v>204.22479999999999</v>
      </c>
    </row>
    <row r="2155" spans="1:8" ht="12.75" customHeight="1" x14ac:dyDescent="0.2">
      <c r="A2155" s="5"/>
      <c r="B2155" s="179" t="s">
        <v>109</v>
      </c>
      <c r="C2155" s="33"/>
      <c r="D2155" s="33"/>
      <c r="E2155" s="33">
        <v>12.17</v>
      </c>
      <c r="F2155" s="33">
        <v>8.1300000000000008</v>
      </c>
      <c r="G2155" s="29">
        <v>1</v>
      </c>
      <c r="H2155" s="41">
        <f t="shared" si="175"/>
        <v>98.942100000000011</v>
      </c>
    </row>
    <row r="2156" spans="1:8" ht="12.75" customHeight="1" x14ac:dyDescent="0.2">
      <c r="A2156" s="5"/>
      <c r="B2156" s="180"/>
      <c r="C2156" s="33"/>
      <c r="D2156" s="42"/>
      <c r="E2156" s="42">
        <v>34.97</v>
      </c>
      <c r="F2156" s="33">
        <v>5.84</v>
      </c>
      <c r="G2156" s="29">
        <v>1</v>
      </c>
      <c r="H2156" s="41">
        <f t="shared" si="175"/>
        <v>204.22479999999999</v>
      </c>
    </row>
    <row r="2157" spans="1:8" ht="12.75" customHeight="1" x14ac:dyDescent="0.2">
      <c r="A2157" s="5"/>
      <c r="B2157" s="28" t="s">
        <v>331</v>
      </c>
      <c r="C2157" s="129"/>
      <c r="D2157" s="33"/>
      <c r="E2157" s="33">
        <v>50.16</v>
      </c>
      <c r="F2157" s="33">
        <v>7.36</v>
      </c>
      <c r="G2157" s="29">
        <v>1</v>
      </c>
      <c r="H2157" s="41">
        <f t="shared" si="175"/>
        <v>369.17759999999998</v>
      </c>
    </row>
    <row r="2158" spans="1:8" ht="12.75" customHeight="1" x14ac:dyDescent="0.2">
      <c r="A2158" s="5"/>
      <c r="B2158" s="28" t="s">
        <v>334</v>
      </c>
      <c r="C2158" s="42"/>
      <c r="D2158" s="33"/>
      <c r="E2158" s="199">
        <v>40.54</v>
      </c>
      <c r="F2158" s="199">
        <v>3.65</v>
      </c>
      <c r="G2158" s="47">
        <v>1</v>
      </c>
      <c r="H2158" s="41">
        <f t="shared" si="175"/>
        <v>147.971</v>
      </c>
    </row>
    <row r="2159" spans="1:8" ht="12.75" customHeight="1" x14ac:dyDescent="0.2">
      <c r="A2159" s="5"/>
      <c r="B2159" s="28" t="s">
        <v>606</v>
      </c>
      <c r="C2159" s="42"/>
      <c r="D2159" s="197">
        <f>4*(6.25*5*2+6.38*6.4*2+10.84*7.65)</f>
        <v>908.3599999999999</v>
      </c>
      <c r="E2159" s="200"/>
      <c r="F2159" s="201"/>
      <c r="G2159" s="201">
        <v>1</v>
      </c>
      <c r="H2159" s="198">
        <f>C2159*D2159</f>
        <v>0</v>
      </c>
    </row>
    <row r="2160" spans="1:8" ht="12.75" customHeight="1" thickBot="1" x14ac:dyDescent="0.25">
      <c r="A2160" s="5"/>
      <c r="B2160" s="166" t="s">
        <v>13</v>
      </c>
      <c r="C2160" s="167"/>
      <c r="D2160" s="167"/>
      <c r="E2160" s="170"/>
      <c r="F2160" s="170"/>
      <c r="G2160" s="171"/>
      <c r="H2160" s="34">
        <f>SUM(H2154:H2159)</f>
        <v>1024.5403000000001</v>
      </c>
    </row>
    <row r="2161" spans="1:8" ht="12.75" customHeight="1" x14ac:dyDescent="0.2"/>
    <row r="2162" spans="1:8" ht="12.75" customHeight="1" x14ac:dyDescent="0.2">
      <c r="A2162" s="11" t="s">
        <v>920</v>
      </c>
      <c r="B2162" s="12" t="s">
        <v>608</v>
      </c>
      <c r="C2162" s="13"/>
      <c r="D2162" s="13"/>
      <c r="E2162" s="5"/>
      <c r="F2162" s="5"/>
      <c r="G2162" s="5"/>
    </row>
    <row r="2163" spans="1:8" ht="12.75" customHeight="1" thickBot="1" x14ac:dyDescent="0.25">
      <c r="A2163" s="15"/>
      <c r="B2163" s="13"/>
      <c r="C2163" s="13"/>
      <c r="D2163" s="13"/>
      <c r="E2163" s="5"/>
      <c r="F2163" s="5"/>
      <c r="G2163" s="5"/>
    </row>
    <row r="2164" spans="1:8" ht="12.75" customHeight="1" x14ac:dyDescent="0.2">
      <c r="A2164" s="5"/>
      <c r="B2164" s="16" t="s">
        <v>5</v>
      </c>
      <c r="C2164" s="17" t="s">
        <v>6</v>
      </c>
      <c r="D2164" s="18" t="s">
        <v>604</v>
      </c>
      <c r="E2164" s="18" t="s">
        <v>9</v>
      </c>
      <c r="F2164" s="18" t="s">
        <v>8</v>
      </c>
      <c r="G2164" s="17" t="s">
        <v>609</v>
      </c>
      <c r="H2164" s="19" t="s">
        <v>610</v>
      </c>
    </row>
    <row r="2165" spans="1:8" ht="12.75" customHeight="1" x14ac:dyDescent="0.2">
      <c r="A2165" s="5"/>
      <c r="B2165" s="28" t="s">
        <v>611</v>
      </c>
      <c r="C2165" s="33"/>
      <c r="D2165" s="42">
        <v>34.56</v>
      </c>
      <c r="E2165" s="42">
        <v>5</v>
      </c>
      <c r="F2165" s="33">
        <v>1</v>
      </c>
      <c r="G2165" s="29">
        <v>10</v>
      </c>
      <c r="H2165" s="41">
        <f>D2165*E2165*F2165*G2165</f>
        <v>1728</v>
      </c>
    </row>
    <row r="2166" spans="1:8" ht="12.75" customHeight="1" x14ac:dyDescent="0.2">
      <c r="A2166" s="5"/>
      <c r="B2166" s="130"/>
      <c r="C2166" s="33"/>
      <c r="D2166" s="42"/>
      <c r="E2166" s="42"/>
      <c r="F2166" s="33"/>
      <c r="G2166" s="29"/>
      <c r="H2166" s="41"/>
    </row>
    <row r="2167" spans="1:8" ht="12.75" customHeight="1" thickBot="1" x14ac:dyDescent="0.25">
      <c r="A2167" s="5"/>
      <c r="B2167" s="166" t="s">
        <v>610</v>
      </c>
      <c r="C2167" s="167"/>
      <c r="D2167" s="167"/>
      <c r="E2167" s="167"/>
      <c r="F2167" s="167"/>
      <c r="G2167" s="168"/>
      <c r="H2167" s="34">
        <f>SUM(H2165:H2166)</f>
        <v>1728</v>
      </c>
    </row>
    <row r="2168" spans="1:8" ht="12.75" customHeight="1" x14ac:dyDescent="0.2"/>
    <row r="2169" spans="1:8" ht="12.75" customHeight="1" x14ac:dyDescent="0.2">
      <c r="A2169" s="11" t="s">
        <v>921</v>
      </c>
      <c r="B2169" s="12" t="s">
        <v>613</v>
      </c>
      <c r="C2169" s="13"/>
      <c r="D2169" s="13"/>
      <c r="E2169" s="5"/>
      <c r="F2169" s="5"/>
      <c r="G2169" s="5"/>
    </row>
    <row r="2170" spans="1:8" ht="12.75" customHeight="1" thickBot="1" x14ac:dyDescent="0.25">
      <c r="A2170" s="15"/>
      <c r="B2170" s="13"/>
      <c r="C2170" s="13"/>
      <c r="D2170" s="13"/>
      <c r="E2170" s="5"/>
      <c r="F2170" s="5"/>
      <c r="G2170" s="5"/>
    </row>
    <row r="2171" spans="1:8" ht="12.75" customHeight="1" x14ac:dyDescent="0.2">
      <c r="A2171" s="5"/>
      <c r="B2171" s="16" t="s">
        <v>5</v>
      </c>
      <c r="C2171" s="17" t="s">
        <v>6</v>
      </c>
      <c r="D2171" s="17" t="s">
        <v>11</v>
      </c>
      <c r="E2171" s="17" t="s">
        <v>8</v>
      </c>
      <c r="F2171" s="18" t="s">
        <v>25</v>
      </c>
      <c r="G2171" s="18" t="s">
        <v>10</v>
      </c>
      <c r="H2171" s="19" t="s">
        <v>26</v>
      </c>
    </row>
    <row r="2172" spans="1:8" ht="12.75" customHeight="1" x14ac:dyDescent="0.2">
      <c r="A2172" s="5"/>
      <c r="B2172" s="28" t="s">
        <v>614</v>
      </c>
      <c r="C2172" s="42"/>
      <c r="D2172" s="33"/>
      <c r="E2172" s="33"/>
      <c r="F2172" s="29"/>
      <c r="G2172" s="29"/>
      <c r="H2172" s="41">
        <v>15.03</v>
      </c>
    </row>
    <row r="2173" spans="1:8" ht="12.75" customHeight="1" x14ac:dyDescent="0.2">
      <c r="A2173" s="5"/>
      <c r="B2173" s="28" t="s">
        <v>615</v>
      </c>
      <c r="C2173" s="42"/>
      <c r="D2173" s="33"/>
      <c r="E2173" s="33"/>
      <c r="F2173" s="29"/>
      <c r="G2173" s="29"/>
      <c r="H2173" s="41">
        <v>9.48</v>
      </c>
    </row>
    <row r="2174" spans="1:8" ht="12.75" customHeight="1" x14ac:dyDescent="0.2">
      <c r="A2174" s="5"/>
      <c r="B2174" s="28" t="s">
        <v>616</v>
      </c>
      <c r="C2174" s="42"/>
      <c r="D2174" s="33"/>
      <c r="E2174" s="33"/>
      <c r="F2174" s="29"/>
      <c r="G2174" s="29"/>
      <c r="H2174" s="41">
        <v>4.54</v>
      </c>
    </row>
    <row r="2175" spans="1:8" ht="12.75" customHeight="1" x14ac:dyDescent="0.2">
      <c r="A2175" s="5"/>
      <c r="B2175" s="28" t="s">
        <v>617</v>
      </c>
      <c r="C2175" s="42"/>
      <c r="D2175" s="33">
        <v>55.6</v>
      </c>
      <c r="E2175" s="33"/>
      <c r="F2175" s="29">
        <v>0.05</v>
      </c>
      <c r="G2175" s="29"/>
      <c r="H2175" s="41">
        <f t="shared" ref="H2175:H2182" si="176">D2175*F2175</f>
        <v>2.7800000000000002</v>
      </c>
    </row>
    <row r="2176" spans="1:8" ht="12.75" customHeight="1" x14ac:dyDescent="0.2">
      <c r="A2176" s="5"/>
      <c r="B2176" s="28" t="s">
        <v>618</v>
      </c>
      <c r="C2176" s="42"/>
      <c r="D2176" s="33">
        <v>32.15</v>
      </c>
      <c r="E2176" s="33"/>
      <c r="F2176" s="29">
        <v>0.06</v>
      </c>
      <c r="G2176" s="29"/>
      <c r="H2176" s="41">
        <f t="shared" si="176"/>
        <v>1.9289999999999998</v>
      </c>
    </row>
    <row r="2177" spans="1:8" ht="12.75" customHeight="1" x14ac:dyDescent="0.2">
      <c r="A2177" s="5"/>
      <c r="B2177" s="28" t="s">
        <v>619</v>
      </c>
      <c r="C2177" s="42"/>
      <c r="D2177" s="33">
        <v>2508.25</v>
      </c>
      <c r="E2177" s="33"/>
      <c r="F2177" s="29">
        <v>0.05</v>
      </c>
      <c r="G2177" s="29"/>
      <c r="H2177" s="41">
        <f t="shared" si="176"/>
        <v>125.41250000000001</v>
      </c>
    </row>
    <row r="2178" spans="1:8" ht="12.75" customHeight="1" x14ac:dyDescent="0.2">
      <c r="A2178" s="5"/>
      <c r="B2178" s="28" t="s">
        <v>620</v>
      </c>
      <c r="C2178" s="42"/>
      <c r="D2178" s="33">
        <v>7.83</v>
      </c>
      <c r="E2178" s="33"/>
      <c r="F2178" s="29">
        <v>0.03</v>
      </c>
      <c r="G2178" s="29"/>
      <c r="H2178" s="41">
        <f t="shared" si="176"/>
        <v>0.2349</v>
      </c>
    </row>
    <row r="2179" spans="1:8" ht="12.75" customHeight="1" x14ac:dyDescent="0.2">
      <c r="A2179" s="5"/>
      <c r="B2179" s="28" t="s">
        <v>621</v>
      </c>
      <c r="C2179" s="42"/>
      <c r="D2179" s="33">
        <v>451.81</v>
      </c>
      <c r="E2179" s="33"/>
      <c r="F2179" s="29">
        <v>0.01</v>
      </c>
      <c r="G2179" s="29"/>
      <c r="H2179" s="41">
        <f t="shared" si="176"/>
        <v>4.5181000000000004</v>
      </c>
    </row>
    <row r="2180" spans="1:8" ht="12.75" customHeight="1" x14ac:dyDescent="0.2">
      <c r="A2180" s="5"/>
      <c r="B2180" s="28" t="s">
        <v>622</v>
      </c>
      <c r="C2180" s="42"/>
      <c r="D2180" s="33">
        <v>34.200000000000003</v>
      </c>
      <c r="E2180" s="33"/>
      <c r="F2180" s="29">
        <v>7.0000000000000007E-2</v>
      </c>
      <c r="G2180" s="29"/>
      <c r="H2180" s="41">
        <f t="shared" si="176"/>
        <v>2.3940000000000006</v>
      </c>
    </row>
    <row r="2181" spans="1:8" ht="12.75" customHeight="1" x14ac:dyDescent="0.2">
      <c r="A2181" s="5"/>
      <c r="B2181" s="28" t="s">
        <v>623</v>
      </c>
      <c r="C2181" s="42"/>
      <c r="D2181" s="33">
        <v>43.84</v>
      </c>
      <c r="E2181" s="33"/>
      <c r="F2181" s="29">
        <v>7.0000000000000007E-2</v>
      </c>
      <c r="G2181" s="29"/>
      <c r="H2181" s="41">
        <f t="shared" si="176"/>
        <v>3.0688000000000004</v>
      </c>
    </row>
    <row r="2182" spans="1:8" ht="12.75" customHeight="1" x14ac:dyDescent="0.2">
      <c r="A2182" s="5"/>
      <c r="B2182" s="28" t="s">
        <v>624</v>
      </c>
      <c r="C2182" s="42"/>
      <c r="D2182" s="33">
        <v>215.88</v>
      </c>
      <c r="E2182" s="33"/>
      <c r="F2182" s="29">
        <v>0.03</v>
      </c>
      <c r="G2182" s="29"/>
      <c r="H2182" s="41">
        <f t="shared" si="176"/>
        <v>6.4763999999999999</v>
      </c>
    </row>
    <row r="2183" spans="1:8" ht="12.75" customHeight="1" thickBot="1" x14ac:dyDescent="0.25">
      <c r="A2183" s="5"/>
      <c r="B2183" s="166" t="s">
        <v>125</v>
      </c>
      <c r="C2183" s="167"/>
      <c r="D2183" s="167"/>
      <c r="E2183" s="167"/>
      <c r="F2183" s="167"/>
      <c r="G2183" s="168"/>
      <c r="H2183" s="34">
        <f>SUM(H2172:H2182)</f>
        <v>175.86370000000005</v>
      </c>
    </row>
    <row r="2184" spans="1:8" ht="12.75" customHeight="1" thickBot="1" x14ac:dyDescent="0.25">
      <c r="A2184" s="5"/>
      <c r="B2184" s="189" t="s">
        <v>625</v>
      </c>
      <c r="C2184" s="173"/>
      <c r="D2184" s="173"/>
      <c r="E2184" s="173"/>
      <c r="F2184" s="173"/>
      <c r="G2184" s="190"/>
      <c r="H2184" s="34">
        <v>0.75</v>
      </c>
    </row>
    <row r="2185" spans="1:8" ht="12.75" customHeight="1" thickBot="1" x14ac:dyDescent="0.25">
      <c r="A2185" s="5"/>
      <c r="B2185" s="189" t="s">
        <v>626</v>
      </c>
      <c r="C2185" s="173"/>
      <c r="D2185" s="173"/>
      <c r="E2185" s="173"/>
      <c r="F2185" s="173"/>
      <c r="G2185" s="190"/>
      <c r="H2185" s="34">
        <f>H2183*(1+H2184)</f>
        <v>307.76147500000008</v>
      </c>
    </row>
    <row r="2186" spans="1:8" ht="12.75" customHeight="1" x14ac:dyDescent="0.2"/>
    <row r="2187" spans="1:8" ht="12.75" customHeight="1" x14ac:dyDescent="0.2">
      <c r="A2187" s="11" t="s">
        <v>922</v>
      </c>
      <c r="B2187" s="12" t="s">
        <v>628</v>
      </c>
      <c r="C2187" s="13"/>
      <c r="D2187" s="13"/>
      <c r="E2187" s="5"/>
      <c r="F2187" s="5"/>
      <c r="G2187" s="5"/>
    </row>
    <row r="2188" spans="1:8" ht="12.75" customHeight="1" thickBot="1" x14ac:dyDescent="0.25">
      <c r="A2188" s="15"/>
      <c r="B2188" s="13"/>
      <c r="C2188" s="13"/>
      <c r="D2188" s="13"/>
      <c r="E2188" s="5"/>
      <c r="F2188" s="5"/>
      <c r="G2188" s="5"/>
    </row>
    <row r="2189" spans="1:8" ht="12.75" customHeight="1" x14ac:dyDescent="0.2">
      <c r="A2189" s="5"/>
      <c r="B2189" s="16" t="s">
        <v>5</v>
      </c>
      <c r="C2189" s="17" t="s">
        <v>26</v>
      </c>
      <c r="D2189" s="17" t="s">
        <v>629</v>
      </c>
      <c r="E2189" s="19" t="s">
        <v>630</v>
      </c>
    </row>
    <row r="2190" spans="1:8" ht="12.75" customHeight="1" x14ac:dyDescent="0.2">
      <c r="A2190" s="5"/>
      <c r="B2190" s="28" t="s">
        <v>631</v>
      </c>
      <c r="C2190" s="42">
        <f>H2185</f>
        <v>307.76147500000008</v>
      </c>
      <c r="D2190" s="33">
        <v>7.3</v>
      </c>
      <c r="E2190" s="41">
        <f>C2190*D2190</f>
        <v>2246.6587675000005</v>
      </c>
    </row>
    <row r="2191" spans="1:8" ht="12.75" customHeight="1" thickBot="1" x14ac:dyDescent="0.25">
      <c r="A2191" s="5"/>
      <c r="B2191" s="166" t="s">
        <v>632</v>
      </c>
      <c r="C2191" s="167"/>
      <c r="D2191" s="167"/>
      <c r="E2191" s="34">
        <f>E2190</f>
        <v>2246.6587675000005</v>
      </c>
    </row>
    <row r="2192" spans="1:8" ht="12.75" customHeight="1" x14ac:dyDescent="0.2"/>
    <row r="2193" spans="1:11" ht="12.75" customHeight="1" x14ac:dyDescent="0.2">
      <c r="A2193" s="11" t="s">
        <v>923</v>
      </c>
      <c r="B2193" s="12" t="s">
        <v>633</v>
      </c>
      <c r="C2193" s="13"/>
      <c r="D2193" s="13"/>
      <c r="E2193" s="5"/>
      <c r="F2193" s="5"/>
      <c r="G2193" s="5"/>
    </row>
    <row r="2194" spans="1:11" ht="12.75" customHeight="1" thickBot="1" x14ac:dyDescent="0.25">
      <c r="A2194" s="15"/>
      <c r="B2194" s="13"/>
      <c r="C2194" s="13"/>
      <c r="D2194" s="13"/>
      <c r="E2194" s="5"/>
      <c r="F2194" s="5"/>
      <c r="G2194" s="5"/>
    </row>
    <row r="2195" spans="1:11" ht="12.75" customHeight="1" x14ac:dyDescent="0.2">
      <c r="A2195" s="5"/>
      <c r="B2195" s="16" t="s">
        <v>5</v>
      </c>
      <c r="C2195" s="17" t="s">
        <v>6</v>
      </c>
      <c r="D2195" s="17" t="s">
        <v>11</v>
      </c>
      <c r="E2195" s="17" t="s">
        <v>8</v>
      </c>
      <c r="F2195" s="18" t="s">
        <v>25</v>
      </c>
      <c r="G2195" s="18" t="s">
        <v>10</v>
      </c>
      <c r="H2195" s="19" t="s">
        <v>26</v>
      </c>
    </row>
    <row r="2196" spans="1:11" ht="12.75" customHeight="1" x14ac:dyDescent="0.2">
      <c r="A2196" s="5"/>
      <c r="B2196" s="28" t="s">
        <v>634</v>
      </c>
      <c r="C2196" s="42"/>
      <c r="D2196" s="33"/>
      <c r="E2196" s="33"/>
      <c r="F2196" s="29"/>
      <c r="G2196" s="29"/>
      <c r="H2196" s="41">
        <f>H2185</f>
        <v>307.76147500000008</v>
      </c>
    </row>
    <row r="2197" spans="1:11" ht="12.75" customHeight="1" thickBot="1" x14ac:dyDescent="0.25">
      <c r="A2197" s="5"/>
      <c r="B2197" s="166" t="s">
        <v>125</v>
      </c>
      <c r="C2197" s="167"/>
      <c r="D2197" s="167"/>
      <c r="E2197" s="167"/>
      <c r="F2197" s="167"/>
      <c r="G2197" s="168"/>
      <c r="H2197" s="34">
        <f>SUM(H2196)</f>
        <v>307.76147500000008</v>
      </c>
    </row>
    <row r="2198" spans="1:11" ht="12.75" customHeight="1" x14ac:dyDescent="0.2"/>
    <row r="2199" spans="1:11" ht="12.75" x14ac:dyDescent="0.2">
      <c r="A2199" s="11" t="s">
        <v>932</v>
      </c>
      <c r="B2199" s="12" t="s">
        <v>933</v>
      </c>
      <c r="C2199" s="13"/>
      <c r="D2199" s="13"/>
      <c r="E2199" s="5"/>
      <c r="F2199" s="5"/>
      <c r="G2199" s="5"/>
      <c r="H2199" s="165"/>
      <c r="I2199" s="165"/>
      <c r="J2199" s="165"/>
      <c r="K2199" s="165"/>
    </row>
    <row r="2200" spans="1:11" ht="13.5" thickBot="1" x14ac:dyDescent="0.25">
      <c r="A2200" s="15"/>
      <c r="B2200" s="13"/>
      <c r="C2200" s="13"/>
      <c r="D2200" s="13"/>
      <c r="E2200" s="5"/>
      <c r="F2200" s="5"/>
      <c r="G2200" s="5"/>
      <c r="H2200" s="165"/>
      <c r="I2200" s="165"/>
      <c r="J2200" s="165"/>
      <c r="K2200" s="165"/>
    </row>
    <row r="2201" spans="1:11" ht="12.75" x14ac:dyDescent="0.2">
      <c r="A2201" s="5"/>
      <c r="B2201" s="16" t="s">
        <v>5</v>
      </c>
      <c r="C2201" s="17" t="s">
        <v>6</v>
      </c>
      <c r="D2201" s="18" t="s">
        <v>77</v>
      </c>
      <c r="E2201" s="18" t="s">
        <v>9</v>
      </c>
      <c r="F2201" s="18" t="s">
        <v>10</v>
      </c>
      <c r="G2201" s="19" t="s">
        <v>6</v>
      </c>
      <c r="H2201" s="165"/>
      <c r="I2201" s="165"/>
      <c r="J2201" s="165"/>
      <c r="K2201" s="165"/>
    </row>
    <row r="2202" spans="1:11" ht="12.75" x14ac:dyDescent="0.2">
      <c r="A2202" s="5"/>
      <c r="B2202" s="55" t="s">
        <v>934</v>
      </c>
      <c r="C2202" s="21">
        <v>1</v>
      </c>
      <c r="D2202" s="25"/>
      <c r="E2202" s="26"/>
      <c r="F2202" s="26"/>
      <c r="G2202" s="53">
        <f t="shared" ref="G2202" si="177">C2202</f>
        <v>1</v>
      </c>
      <c r="H2202" s="165"/>
      <c r="I2202" s="165"/>
      <c r="J2202" s="165"/>
      <c r="K2202" s="165"/>
    </row>
    <row r="2203" spans="1:11" ht="13.5" thickBot="1" x14ac:dyDescent="0.25">
      <c r="A2203" s="5"/>
      <c r="B2203" s="166" t="s">
        <v>73</v>
      </c>
      <c r="C2203" s="167"/>
      <c r="D2203" s="167"/>
      <c r="E2203" s="167"/>
      <c r="F2203" s="168"/>
      <c r="G2203" s="24">
        <f>SUM(G2202:G2202)</f>
        <v>1</v>
      </c>
      <c r="H2203" s="165"/>
      <c r="I2203" s="165"/>
      <c r="J2203" s="165"/>
      <c r="K2203" s="165"/>
    </row>
    <row r="2204" spans="1:11" ht="12.75" x14ac:dyDescent="0.2">
      <c r="A2204" s="165"/>
      <c r="B2204" s="165"/>
      <c r="C2204" s="165"/>
      <c r="D2204" s="165"/>
      <c r="E2204" s="165"/>
      <c r="F2204" s="165"/>
      <c r="G2204" s="165"/>
      <c r="H2204" s="165"/>
      <c r="I2204" s="165"/>
      <c r="J2204" s="165"/>
      <c r="K2204" s="165"/>
    </row>
    <row r="2205" spans="1:11" ht="12.75" customHeight="1" x14ac:dyDescent="0.2">
      <c r="A2205" s="7">
        <v>15</v>
      </c>
      <c r="B2205" s="8" t="s">
        <v>635</v>
      </c>
    </row>
    <row r="2206" spans="1:11" ht="12.75" customHeight="1" x14ac:dyDescent="0.2"/>
    <row r="2207" spans="1:11" ht="12.75" customHeight="1" x14ac:dyDescent="0.2">
      <c r="A2207" s="11" t="s">
        <v>627</v>
      </c>
      <c r="B2207" s="12" t="s">
        <v>636</v>
      </c>
      <c r="C2207" s="13"/>
      <c r="D2207" s="13"/>
      <c r="E2207" s="5"/>
    </row>
    <row r="2208" spans="1:11" ht="12.75" customHeight="1" thickBot="1" x14ac:dyDescent="0.25">
      <c r="A2208" s="15"/>
      <c r="B2208" s="13"/>
      <c r="C2208" s="13"/>
      <c r="D2208" s="13"/>
      <c r="E2208" s="5"/>
    </row>
    <row r="2209" spans="1:5" ht="12.75" customHeight="1" x14ac:dyDescent="0.2">
      <c r="A2209" s="5"/>
      <c r="B2209" s="16" t="s">
        <v>5</v>
      </c>
      <c r="C2209" s="17" t="s">
        <v>637</v>
      </c>
      <c r="D2209" s="17"/>
      <c r="E2209" s="19" t="s">
        <v>637</v>
      </c>
    </row>
    <row r="2210" spans="1:5" ht="12.75" customHeight="1" x14ac:dyDescent="0.2">
      <c r="A2210" s="5"/>
      <c r="B2210" s="28" t="s">
        <v>638</v>
      </c>
      <c r="C2210" s="42">
        <v>6</v>
      </c>
      <c r="D2210" s="33"/>
      <c r="E2210" s="41">
        <f>C2210</f>
        <v>6</v>
      </c>
    </row>
    <row r="2211" spans="1:5" ht="12.75" customHeight="1" thickBot="1" x14ac:dyDescent="0.25">
      <c r="A2211" s="5"/>
      <c r="B2211" s="166" t="s">
        <v>639</v>
      </c>
      <c r="C2211" s="167"/>
      <c r="D2211" s="167"/>
      <c r="E2211" s="34">
        <f>E2210</f>
        <v>6</v>
      </c>
    </row>
    <row r="2212" spans="1:5" ht="12.75" customHeight="1" x14ac:dyDescent="0.2"/>
    <row r="2213" spans="1:5" ht="12.75" customHeight="1" x14ac:dyDescent="0.2"/>
    <row r="2214" spans="1:5" ht="12.75" customHeight="1" x14ac:dyDescent="0.2"/>
    <row r="2215" spans="1:5" ht="12.75" customHeight="1" x14ac:dyDescent="0.2"/>
    <row r="2216" spans="1:5" ht="12.75" customHeight="1" x14ac:dyDescent="0.2"/>
    <row r="2217" spans="1:5" ht="12.75" customHeight="1" x14ac:dyDescent="0.2"/>
    <row r="2218" spans="1:5" ht="12.75" customHeight="1" x14ac:dyDescent="0.2"/>
    <row r="2219" spans="1:5" ht="12.75" customHeight="1" x14ac:dyDescent="0.2"/>
    <row r="2220" spans="1:5" ht="12.75" customHeight="1" x14ac:dyDescent="0.2"/>
    <row r="2221" spans="1:5" ht="12.75" customHeight="1" x14ac:dyDescent="0.2"/>
    <row r="2222" spans="1:5" ht="12.75" customHeight="1" x14ac:dyDescent="0.2"/>
    <row r="2223" spans="1:5" ht="12.75" customHeight="1" x14ac:dyDescent="0.2"/>
    <row r="2224" spans="1:5" ht="12.75" customHeight="1" x14ac:dyDescent="0.2"/>
    <row r="2225" ht="12.75" customHeight="1" x14ac:dyDescent="0.2"/>
    <row r="2226" ht="12.75" customHeight="1" x14ac:dyDescent="0.2"/>
    <row r="2227" ht="12.75" customHeight="1" x14ac:dyDescent="0.2"/>
    <row r="2228" ht="12.75" customHeight="1" x14ac:dyDescent="0.2"/>
    <row r="2229" ht="12.75" customHeight="1" x14ac:dyDescent="0.2"/>
    <row r="2230" ht="12.75" customHeight="1" x14ac:dyDescent="0.2"/>
    <row r="2231" ht="12.75" customHeight="1" x14ac:dyDescent="0.2"/>
    <row r="2232" ht="12.75" customHeight="1" x14ac:dyDescent="0.2"/>
    <row r="2233" ht="12.75" customHeight="1" x14ac:dyDescent="0.2"/>
    <row r="2234" ht="12.75" customHeight="1" x14ac:dyDescent="0.2"/>
    <row r="2235" ht="12.75" customHeight="1" x14ac:dyDescent="0.2"/>
    <row r="2236" ht="12.75" customHeight="1" x14ac:dyDescent="0.2"/>
    <row r="2237" ht="12.75" customHeight="1" x14ac:dyDescent="0.2"/>
    <row r="2238" ht="12.75" customHeight="1" x14ac:dyDescent="0.2"/>
    <row r="2239" ht="12.75" customHeight="1" x14ac:dyDescent="0.2"/>
    <row r="2240" ht="12.75" customHeight="1" x14ac:dyDescent="0.2"/>
    <row r="2241" ht="12.75" customHeight="1" x14ac:dyDescent="0.2"/>
    <row r="2242" ht="12.75" customHeight="1" x14ac:dyDescent="0.2"/>
    <row r="2243" ht="12.75" customHeight="1" x14ac:dyDescent="0.2"/>
    <row r="2244" ht="12.75" customHeight="1" x14ac:dyDescent="0.2"/>
    <row r="2245" ht="12.75" customHeight="1" x14ac:dyDescent="0.2"/>
    <row r="2246" ht="12.75" customHeight="1" x14ac:dyDescent="0.2"/>
    <row r="2247" ht="12.75" customHeight="1" x14ac:dyDescent="0.2"/>
    <row r="2248" ht="12.75" customHeight="1" x14ac:dyDescent="0.2"/>
    <row r="2249" ht="12.75" customHeight="1" x14ac:dyDescent="0.2"/>
    <row r="2250" ht="12.75" customHeight="1" x14ac:dyDescent="0.2"/>
    <row r="2251" ht="12.75" customHeight="1" x14ac:dyDescent="0.2"/>
    <row r="2252" ht="12.75" customHeight="1" x14ac:dyDescent="0.2"/>
    <row r="2253" ht="12.75" customHeight="1" x14ac:dyDescent="0.2"/>
    <row r="2254" ht="12.75" customHeight="1" x14ac:dyDescent="0.2"/>
    <row r="2255" ht="12.75" customHeight="1" x14ac:dyDescent="0.2"/>
    <row r="2256" ht="12.75" customHeight="1" x14ac:dyDescent="0.2"/>
    <row r="2257" ht="12.75" customHeight="1" x14ac:dyDescent="0.2"/>
    <row r="2258" ht="12.75" customHeight="1" x14ac:dyDescent="0.2"/>
    <row r="2259" ht="12.75" customHeight="1" x14ac:dyDescent="0.2"/>
    <row r="2260" ht="12.75" customHeight="1" x14ac:dyDescent="0.2"/>
    <row r="2261" ht="12.75" customHeight="1" x14ac:dyDescent="0.2"/>
    <row r="2262" ht="12.75" customHeight="1" x14ac:dyDescent="0.2"/>
    <row r="2263" ht="12.75" customHeight="1" x14ac:dyDescent="0.2"/>
    <row r="2264" ht="12.75" customHeight="1" x14ac:dyDescent="0.2"/>
    <row r="2265" ht="12.75" customHeight="1" x14ac:dyDescent="0.2"/>
    <row r="2266" ht="12.75" customHeight="1" x14ac:dyDescent="0.2"/>
    <row r="2267" ht="12.75" customHeight="1" x14ac:dyDescent="0.2"/>
    <row r="2268" ht="12.75" customHeight="1" x14ac:dyDescent="0.2"/>
    <row r="2269" ht="12.75" customHeight="1" x14ac:dyDescent="0.2"/>
    <row r="2270" ht="12.75" customHeight="1" x14ac:dyDescent="0.2"/>
    <row r="2271" ht="12.75" customHeight="1" x14ac:dyDescent="0.2"/>
    <row r="2272" ht="12.75" customHeight="1" x14ac:dyDescent="0.2"/>
    <row r="2273" ht="12.75" customHeight="1" x14ac:dyDescent="0.2"/>
    <row r="2274" ht="12.75" customHeight="1" x14ac:dyDescent="0.2"/>
    <row r="2275" ht="12.75" customHeight="1" x14ac:dyDescent="0.2"/>
    <row r="2276" ht="12.75" customHeight="1" x14ac:dyDescent="0.2"/>
    <row r="2277" ht="12.75" customHeight="1" x14ac:dyDescent="0.2"/>
    <row r="2278" ht="12.75" customHeight="1" x14ac:dyDescent="0.2"/>
    <row r="2279" ht="12.75" customHeight="1" x14ac:dyDescent="0.2"/>
    <row r="2280" ht="12.75" customHeight="1" x14ac:dyDescent="0.2"/>
    <row r="2281" ht="12.75" customHeight="1" x14ac:dyDescent="0.2"/>
    <row r="2282" ht="12.75" customHeight="1" x14ac:dyDescent="0.2"/>
    <row r="2283" ht="12.75" customHeight="1" x14ac:dyDescent="0.2"/>
    <row r="2284" ht="12.75" customHeight="1" x14ac:dyDescent="0.2"/>
    <row r="2285" ht="12.75" customHeight="1" x14ac:dyDescent="0.2"/>
    <row r="2286" ht="12.75" customHeight="1" x14ac:dyDescent="0.2"/>
    <row r="2287" ht="12.75" customHeight="1" x14ac:dyDescent="0.2"/>
    <row r="2288" ht="12.75" customHeight="1" x14ac:dyDescent="0.2"/>
    <row r="2289" ht="12.75" customHeight="1" x14ac:dyDescent="0.2"/>
    <row r="2290" ht="12.75" customHeight="1" x14ac:dyDescent="0.2"/>
    <row r="2291" ht="12.75" customHeight="1" x14ac:dyDescent="0.2"/>
    <row r="2292" ht="12.75" customHeight="1" x14ac:dyDescent="0.2"/>
    <row r="2293" ht="12.75" customHeight="1" x14ac:dyDescent="0.2"/>
    <row r="2294" ht="12.75" customHeight="1" x14ac:dyDescent="0.2"/>
    <row r="2295" ht="12.75" customHeight="1" x14ac:dyDescent="0.2"/>
    <row r="2296" ht="12.75" customHeight="1" x14ac:dyDescent="0.2"/>
    <row r="2297" ht="12.75" customHeight="1" x14ac:dyDescent="0.2"/>
    <row r="2298" ht="12.75" customHeight="1" x14ac:dyDescent="0.2"/>
    <row r="2299" ht="12.75" customHeight="1" x14ac:dyDescent="0.2"/>
    <row r="2300" ht="12.75" customHeight="1" x14ac:dyDescent="0.2"/>
    <row r="2301" ht="12.75" customHeight="1" x14ac:dyDescent="0.2"/>
    <row r="2302" ht="12.75" customHeight="1" x14ac:dyDescent="0.2"/>
    <row r="2303" ht="12.75" customHeight="1" x14ac:dyDescent="0.2"/>
    <row r="2304" ht="12.75" customHeight="1" x14ac:dyDescent="0.2"/>
    <row r="2305" ht="12.75" customHeight="1" x14ac:dyDescent="0.2"/>
    <row r="2306" ht="12.75" customHeight="1" x14ac:dyDescent="0.2"/>
    <row r="2307" ht="12.75" customHeight="1" x14ac:dyDescent="0.2"/>
    <row r="2308" ht="12.75" customHeight="1" x14ac:dyDescent="0.2"/>
    <row r="2309" ht="12.75" customHeight="1" x14ac:dyDescent="0.2"/>
    <row r="2310" ht="12.75" customHeight="1" x14ac:dyDescent="0.2"/>
    <row r="2311" ht="12.75" customHeight="1" x14ac:dyDescent="0.2"/>
    <row r="2312" ht="12.75" customHeight="1" x14ac:dyDescent="0.2"/>
    <row r="2313" ht="12.75" customHeight="1" x14ac:dyDescent="0.2"/>
    <row r="2314" ht="12.75" customHeight="1" x14ac:dyDescent="0.2"/>
    <row r="2315" ht="12.75" customHeight="1" x14ac:dyDescent="0.2"/>
    <row r="2316" ht="12.75" customHeight="1" x14ac:dyDescent="0.2"/>
    <row r="2317" ht="12.75" customHeight="1" x14ac:dyDescent="0.2"/>
    <row r="2318" ht="12.75" customHeight="1" x14ac:dyDescent="0.2"/>
    <row r="2319" ht="12.75" customHeight="1" x14ac:dyDescent="0.2"/>
    <row r="2320" ht="12.75" customHeight="1" x14ac:dyDescent="0.2"/>
    <row r="2321" ht="12.75" customHeight="1" x14ac:dyDescent="0.2"/>
    <row r="2322" ht="12.75" customHeight="1" x14ac:dyDescent="0.2"/>
    <row r="2323" ht="12.75" customHeight="1" x14ac:dyDescent="0.2"/>
    <row r="2324" ht="12.75" customHeight="1" x14ac:dyDescent="0.2"/>
    <row r="2325" ht="12.75" customHeight="1" x14ac:dyDescent="0.2"/>
    <row r="2326" ht="12.75" customHeight="1" x14ac:dyDescent="0.2"/>
    <row r="2327" ht="12.75" customHeight="1" x14ac:dyDescent="0.2"/>
  </sheetData>
  <mergeCells count="525">
    <mergeCell ref="B2119:F2119"/>
    <mergeCell ref="B2125:F2125"/>
    <mergeCell ref="B2203:F2203"/>
    <mergeCell ref="B1692:F1692"/>
    <mergeCell ref="B1698:F1698"/>
    <mergeCell ref="B1704:F1704"/>
    <mergeCell ref="B1770:G1770"/>
    <mergeCell ref="B2095:G2095"/>
    <mergeCell ref="B2101:G2101"/>
    <mergeCell ref="B2107:F2107"/>
    <mergeCell ref="B2113:F2113"/>
    <mergeCell ref="B1638:F1638"/>
    <mergeCell ref="B1644:F1644"/>
    <mergeCell ref="B1650:F1650"/>
    <mergeCell ref="B1656:F1656"/>
    <mergeCell ref="B1662:F1662"/>
    <mergeCell ref="B1668:F1668"/>
    <mergeCell ref="B1674:F1674"/>
    <mergeCell ref="B1680:F1680"/>
    <mergeCell ref="B1686:F1686"/>
    <mergeCell ref="B1584:F1584"/>
    <mergeCell ref="B1590:F1590"/>
    <mergeCell ref="B1596:F1596"/>
    <mergeCell ref="B1602:F1602"/>
    <mergeCell ref="B1608:F1608"/>
    <mergeCell ref="B1614:F1614"/>
    <mergeCell ref="B1620:F1620"/>
    <mergeCell ref="B1626:F1626"/>
    <mergeCell ref="B1632:F1632"/>
    <mergeCell ref="B1530:F1530"/>
    <mergeCell ref="B1536:F1536"/>
    <mergeCell ref="B1542:F1542"/>
    <mergeCell ref="B1548:F1548"/>
    <mergeCell ref="B1554:F1554"/>
    <mergeCell ref="B1560:F1560"/>
    <mergeCell ref="B1566:F1566"/>
    <mergeCell ref="B1572:F1572"/>
    <mergeCell ref="B1578:F1578"/>
    <mergeCell ref="B1476:F1476"/>
    <mergeCell ref="B1482:F1482"/>
    <mergeCell ref="B1488:F1488"/>
    <mergeCell ref="B1494:F1494"/>
    <mergeCell ref="B1500:F1500"/>
    <mergeCell ref="B1506:F1506"/>
    <mergeCell ref="B1512:F1512"/>
    <mergeCell ref="B1518:F1518"/>
    <mergeCell ref="B1524:F1524"/>
    <mergeCell ref="B1420:F1420"/>
    <mergeCell ref="B1426:F1426"/>
    <mergeCell ref="B1434:F1434"/>
    <mergeCell ref="B1440:F1440"/>
    <mergeCell ref="B1446:F1446"/>
    <mergeCell ref="B1452:F1452"/>
    <mergeCell ref="B1458:F1458"/>
    <mergeCell ref="B1464:F1464"/>
    <mergeCell ref="B1470:F1470"/>
    <mergeCell ref="B1366:F1366"/>
    <mergeCell ref="B1372:F1372"/>
    <mergeCell ref="B1378:F1378"/>
    <mergeCell ref="B1384:F1384"/>
    <mergeCell ref="B1390:F1390"/>
    <mergeCell ref="B1396:F1396"/>
    <mergeCell ref="B1402:F1402"/>
    <mergeCell ref="B1408:F1408"/>
    <mergeCell ref="B1414:F1414"/>
    <mergeCell ref="B1314:F1314"/>
    <mergeCell ref="B1320:F1320"/>
    <mergeCell ref="B1326:F1326"/>
    <mergeCell ref="B1332:F1332"/>
    <mergeCell ref="B1342:F1342"/>
    <mergeCell ref="B1348:F1348"/>
    <mergeCell ref="B1354:F1354"/>
    <mergeCell ref="B1360:F1360"/>
    <mergeCell ref="B2082:E2082"/>
    <mergeCell ref="B2083:B2084"/>
    <mergeCell ref="C2083:C2084"/>
    <mergeCell ref="D2083:D2084"/>
    <mergeCell ref="E2083:E2084"/>
    <mergeCell ref="B2086:D2086"/>
    <mergeCell ref="B1774:E1774"/>
    <mergeCell ref="B4:H4"/>
    <mergeCell ref="B195:G195"/>
    <mergeCell ref="B270:H270"/>
    <mergeCell ref="B324:H324"/>
    <mergeCell ref="B337:I337"/>
    <mergeCell ref="B363:H363"/>
    <mergeCell ref="B475:H475"/>
    <mergeCell ref="B723:H723"/>
    <mergeCell ref="B801:H801"/>
    <mergeCell ref="B966:H966"/>
    <mergeCell ref="B1059:H1059"/>
    <mergeCell ref="B1170:H1170"/>
    <mergeCell ref="B2055:E2055"/>
    <mergeCell ref="B2056:B2057"/>
    <mergeCell ref="C2056:C2057"/>
    <mergeCell ref="D2056:D2057"/>
    <mergeCell ref="E2056:E2057"/>
    <mergeCell ref="B2059:D2059"/>
    <mergeCell ref="B2061:E2061"/>
    <mergeCell ref="B2062:B2063"/>
    <mergeCell ref="C2062:C2063"/>
    <mergeCell ref="D2062:D2063"/>
    <mergeCell ref="E2062:E2063"/>
    <mergeCell ref="B2043:E2043"/>
    <mergeCell ref="B2044:B2045"/>
    <mergeCell ref="C2044:C2045"/>
    <mergeCell ref="D2044:D2045"/>
    <mergeCell ref="E2044:E2045"/>
    <mergeCell ref="B2047:D2047"/>
    <mergeCell ref="B2049:E2049"/>
    <mergeCell ref="B2050:B2051"/>
    <mergeCell ref="C2050:C2051"/>
    <mergeCell ref="D2050:D2051"/>
    <mergeCell ref="E2050:E2051"/>
    <mergeCell ref="B2031:E2031"/>
    <mergeCell ref="B2032:B2033"/>
    <mergeCell ref="C2032:C2033"/>
    <mergeCell ref="D2032:D2033"/>
    <mergeCell ref="E2032:E2033"/>
    <mergeCell ref="B2035:D2035"/>
    <mergeCell ref="B2037:E2037"/>
    <mergeCell ref="B2038:B2039"/>
    <mergeCell ref="C2038:C2039"/>
    <mergeCell ref="D2038:D2039"/>
    <mergeCell ref="E2038:E2039"/>
    <mergeCell ref="B2019:E2019"/>
    <mergeCell ref="B2020:B2021"/>
    <mergeCell ref="C2020:C2021"/>
    <mergeCell ref="D2020:D2021"/>
    <mergeCell ref="E2020:E2021"/>
    <mergeCell ref="B2023:D2023"/>
    <mergeCell ref="B2025:E2025"/>
    <mergeCell ref="B2026:B2027"/>
    <mergeCell ref="C2026:C2027"/>
    <mergeCell ref="D2026:D2027"/>
    <mergeCell ref="E2026:E2027"/>
    <mergeCell ref="B2005:E2005"/>
    <mergeCell ref="B2006:B2007"/>
    <mergeCell ref="C2006:C2007"/>
    <mergeCell ref="D2006:D2007"/>
    <mergeCell ref="E2006:E2007"/>
    <mergeCell ref="B2009:D2009"/>
    <mergeCell ref="B2013:E2013"/>
    <mergeCell ref="B2014:B2015"/>
    <mergeCell ref="C2014:C2015"/>
    <mergeCell ref="D2014:D2015"/>
    <mergeCell ref="E2014:E2015"/>
    <mergeCell ref="B1993:E1993"/>
    <mergeCell ref="B1994:B1995"/>
    <mergeCell ref="C1994:C1995"/>
    <mergeCell ref="D1994:D1995"/>
    <mergeCell ref="E1994:E1995"/>
    <mergeCell ref="B1997:D1997"/>
    <mergeCell ref="B1999:E1999"/>
    <mergeCell ref="B2000:B2001"/>
    <mergeCell ref="C2000:C2001"/>
    <mergeCell ref="D2000:D2001"/>
    <mergeCell ref="E2000:E2001"/>
    <mergeCell ref="B1981:E1981"/>
    <mergeCell ref="B1982:B1983"/>
    <mergeCell ref="C1982:C1983"/>
    <mergeCell ref="D1982:D1983"/>
    <mergeCell ref="E1982:E1983"/>
    <mergeCell ref="B1985:D1985"/>
    <mergeCell ref="B1987:E1987"/>
    <mergeCell ref="B1988:B1989"/>
    <mergeCell ref="C1988:C1989"/>
    <mergeCell ref="D1988:D1989"/>
    <mergeCell ref="E1988:E1989"/>
    <mergeCell ref="B1969:E1969"/>
    <mergeCell ref="B1970:B1971"/>
    <mergeCell ref="C1970:C1971"/>
    <mergeCell ref="D1970:D1971"/>
    <mergeCell ref="E1970:E1971"/>
    <mergeCell ref="B1973:D1973"/>
    <mergeCell ref="B1975:E1975"/>
    <mergeCell ref="B1976:B1977"/>
    <mergeCell ref="C1976:C1977"/>
    <mergeCell ref="D1976:D1977"/>
    <mergeCell ref="E1976:E1977"/>
    <mergeCell ref="B1955:E1955"/>
    <mergeCell ref="B1956:B1957"/>
    <mergeCell ref="C1956:C1957"/>
    <mergeCell ref="D1956:D1957"/>
    <mergeCell ref="E1956:E1957"/>
    <mergeCell ref="B1959:D1959"/>
    <mergeCell ref="B1962:E1962"/>
    <mergeCell ref="B1963:B1964"/>
    <mergeCell ref="C1963:C1964"/>
    <mergeCell ref="D1963:D1964"/>
    <mergeCell ref="E1963:E1964"/>
    <mergeCell ref="B1940:E1940"/>
    <mergeCell ref="B1941:B1942"/>
    <mergeCell ref="C1941:C1942"/>
    <mergeCell ref="D1941:D1942"/>
    <mergeCell ref="E1941:E1942"/>
    <mergeCell ref="B1944:D1944"/>
    <mergeCell ref="B1948:E1948"/>
    <mergeCell ref="B1949:B1950"/>
    <mergeCell ref="C1949:C1950"/>
    <mergeCell ref="D1949:D1950"/>
    <mergeCell ref="E1949:E1950"/>
    <mergeCell ref="B1926:E1926"/>
    <mergeCell ref="B1927:B1928"/>
    <mergeCell ref="C1927:C1928"/>
    <mergeCell ref="D1927:D1928"/>
    <mergeCell ref="E1927:E1928"/>
    <mergeCell ref="B1930:D1930"/>
    <mergeCell ref="B1933:E1933"/>
    <mergeCell ref="B1934:B1935"/>
    <mergeCell ref="C1934:C1935"/>
    <mergeCell ref="D1934:D1935"/>
    <mergeCell ref="E1934:E1935"/>
    <mergeCell ref="B1914:E1914"/>
    <mergeCell ref="B1915:B1916"/>
    <mergeCell ref="C1915:C1916"/>
    <mergeCell ref="D1915:D1916"/>
    <mergeCell ref="E1915:E1916"/>
    <mergeCell ref="B1918:D1918"/>
    <mergeCell ref="B1920:E1920"/>
    <mergeCell ref="B1921:B1922"/>
    <mergeCell ref="C1921:C1922"/>
    <mergeCell ref="D1921:D1922"/>
    <mergeCell ref="E1921:E1922"/>
    <mergeCell ref="B1903:B1904"/>
    <mergeCell ref="C1903:C1904"/>
    <mergeCell ref="D1903:D1904"/>
    <mergeCell ref="E1903:E1904"/>
    <mergeCell ref="B1906:D1906"/>
    <mergeCell ref="B1908:E1908"/>
    <mergeCell ref="B1909:B1910"/>
    <mergeCell ref="C1909:C1910"/>
    <mergeCell ref="D1909:D1910"/>
    <mergeCell ref="E1909:E1910"/>
    <mergeCell ref="D1891:D1892"/>
    <mergeCell ref="E1891:E1892"/>
    <mergeCell ref="B1894:D1894"/>
    <mergeCell ref="B1896:E1896"/>
    <mergeCell ref="B1897:B1898"/>
    <mergeCell ref="C1897:C1898"/>
    <mergeCell ref="D1897:D1898"/>
    <mergeCell ref="E1897:E1898"/>
    <mergeCell ref="B1902:E1902"/>
    <mergeCell ref="B1864:E1864"/>
    <mergeCell ref="B1865:B1866"/>
    <mergeCell ref="C1865:C1866"/>
    <mergeCell ref="D1865:D1866"/>
    <mergeCell ref="E1865:E1866"/>
    <mergeCell ref="B1869:D1869"/>
    <mergeCell ref="B1871:E1871"/>
    <mergeCell ref="B1872:B1873"/>
    <mergeCell ref="C1872:C1873"/>
    <mergeCell ref="D1872:D1873"/>
    <mergeCell ref="E1872:E1873"/>
    <mergeCell ref="B1852:E1852"/>
    <mergeCell ref="B1853:B1854"/>
    <mergeCell ref="C1853:C1854"/>
    <mergeCell ref="D1853:D1854"/>
    <mergeCell ref="E1853:E1854"/>
    <mergeCell ref="B1856:D1856"/>
    <mergeCell ref="B1858:E1858"/>
    <mergeCell ref="B1859:B1860"/>
    <mergeCell ref="C1859:C1860"/>
    <mergeCell ref="D1859:D1860"/>
    <mergeCell ref="E1859:E1860"/>
    <mergeCell ref="B1840:E1840"/>
    <mergeCell ref="B1841:B1842"/>
    <mergeCell ref="C1841:C1842"/>
    <mergeCell ref="D1841:D1842"/>
    <mergeCell ref="E1841:E1842"/>
    <mergeCell ref="B1844:D1844"/>
    <mergeCell ref="B1846:E1846"/>
    <mergeCell ref="B1847:B1848"/>
    <mergeCell ref="C1847:C1848"/>
    <mergeCell ref="D1847:D1848"/>
    <mergeCell ref="E1847:E1848"/>
    <mergeCell ref="B1825:E1825"/>
    <mergeCell ref="B1826:B1827"/>
    <mergeCell ref="C1826:C1827"/>
    <mergeCell ref="D1826:D1827"/>
    <mergeCell ref="E1826:E1827"/>
    <mergeCell ref="B1831:D1831"/>
    <mergeCell ref="B1833:E1833"/>
    <mergeCell ref="B1834:B1835"/>
    <mergeCell ref="C1834:C1835"/>
    <mergeCell ref="D1834:D1835"/>
    <mergeCell ref="E1834:E1835"/>
    <mergeCell ref="B1776:E1776"/>
    <mergeCell ref="B1777:B1778"/>
    <mergeCell ref="C1777:C1778"/>
    <mergeCell ref="D1777:D1778"/>
    <mergeCell ref="E1777:E1778"/>
    <mergeCell ref="B1784:D1784"/>
    <mergeCell ref="B1786:E1786"/>
    <mergeCell ref="B1787:B1788"/>
    <mergeCell ref="C1787:C1788"/>
    <mergeCell ref="D1787:D1788"/>
    <mergeCell ref="E1787:E1788"/>
    <mergeCell ref="B1792:D1792"/>
    <mergeCell ref="B1794:E1794"/>
    <mergeCell ref="B1795:B1796"/>
    <mergeCell ref="C1795:C1796"/>
    <mergeCell ref="D1795:D1796"/>
    <mergeCell ref="E1795:E1796"/>
    <mergeCell ref="B2069:E2069"/>
    <mergeCell ref="B2070:B2071"/>
    <mergeCell ref="C2070:C2071"/>
    <mergeCell ref="D2070:D2071"/>
    <mergeCell ref="E2070:E2071"/>
    <mergeCell ref="B2041:D2041"/>
    <mergeCell ref="B2029:D2029"/>
    <mergeCell ref="B2017:D2017"/>
    <mergeCell ref="B2003:D2003"/>
    <mergeCell ref="B1991:D1991"/>
    <mergeCell ref="B1979:D1979"/>
    <mergeCell ref="B1967:D1967"/>
    <mergeCell ref="B1953:D1953"/>
    <mergeCell ref="B1938:D1938"/>
    <mergeCell ref="B1924:D1924"/>
    <mergeCell ref="B1912:D1912"/>
    <mergeCell ref="B1900:D1900"/>
    <mergeCell ref="B1888:D1888"/>
    <mergeCell ref="B1808:B1809"/>
    <mergeCell ref="C1808:C1809"/>
    <mergeCell ref="D1808:D1809"/>
    <mergeCell ref="E1808:E1809"/>
    <mergeCell ref="B1811:D1811"/>
    <mergeCell ref="B2074:D2074"/>
    <mergeCell ref="B2076:E2076"/>
    <mergeCell ref="B2077:B2078"/>
    <mergeCell ref="C2077:C2078"/>
    <mergeCell ref="D2077:D2078"/>
    <mergeCell ref="E2077:E2078"/>
    <mergeCell ref="B2065:D2065"/>
    <mergeCell ref="B2053:D2053"/>
    <mergeCell ref="B1813:E1813"/>
    <mergeCell ref="B1814:B1815"/>
    <mergeCell ref="C1814:C1815"/>
    <mergeCell ref="D1814:D1815"/>
    <mergeCell ref="E1814:E1815"/>
    <mergeCell ref="B1817:D1817"/>
    <mergeCell ref="B1819:E1819"/>
    <mergeCell ref="B1820:B1821"/>
    <mergeCell ref="C1820:C1821"/>
    <mergeCell ref="D1820:D1821"/>
    <mergeCell ref="E1820:E1821"/>
    <mergeCell ref="B2197:G2197"/>
    <mergeCell ref="B2211:D2211"/>
    <mergeCell ref="B2160:G2160"/>
    <mergeCell ref="B2167:G2167"/>
    <mergeCell ref="B2183:G2183"/>
    <mergeCell ref="B2184:G2184"/>
    <mergeCell ref="B2185:G2185"/>
    <mergeCell ref="B2191:D2191"/>
    <mergeCell ref="B1875:D1875"/>
    <mergeCell ref="B2080:D2080"/>
    <mergeCell ref="B1877:E1877"/>
    <mergeCell ref="B1878:B1879"/>
    <mergeCell ref="C1878:C1879"/>
    <mergeCell ref="D1878:D1879"/>
    <mergeCell ref="E1878:E1879"/>
    <mergeCell ref="B1881:D1881"/>
    <mergeCell ref="B1883:E1883"/>
    <mergeCell ref="B1884:B1885"/>
    <mergeCell ref="C1884:C1885"/>
    <mergeCell ref="D1884:D1885"/>
    <mergeCell ref="E1884:E1885"/>
    <mergeCell ref="B1890:E1890"/>
    <mergeCell ref="B1891:B1892"/>
    <mergeCell ref="C1891:C1892"/>
    <mergeCell ref="B1764:G1764"/>
    <mergeCell ref="B1756:G1756"/>
    <mergeCell ref="B2133:G2133"/>
    <mergeCell ref="B2141:G2141"/>
    <mergeCell ref="B2149:G2149"/>
    <mergeCell ref="B2155:B2156"/>
    <mergeCell ref="B1713:F1713"/>
    <mergeCell ref="B1719:F1719"/>
    <mergeCell ref="B1725:F1725"/>
    <mergeCell ref="B1731:F1731"/>
    <mergeCell ref="B1740:F1740"/>
    <mergeCell ref="B1747:F1747"/>
    <mergeCell ref="B1798:D1798"/>
    <mergeCell ref="B1800:E1800"/>
    <mergeCell ref="B1801:B1802"/>
    <mergeCell ref="C1801:C1802"/>
    <mergeCell ref="D1801:D1802"/>
    <mergeCell ref="E1801:E1802"/>
    <mergeCell ref="B1862:D1862"/>
    <mergeCell ref="B1850:D1850"/>
    <mergeCell ref="B1838:D1838"/>
    <mergeCell ref="B1823:D1823"/>
    <mergeCell ref="B1805:D1805"/>
    <mergeCell ref="B1807:E1807"/>
    <mergeCell ref="B1270:F1270"/>
    <mergeCell ref="B1276:F1276"/>
    <mergeCell ref="B1285:F1285"/>
    <mergeCell ref="B1292:F1292"/>
    <mergeCell ref="B1301:F1301"/>
    <mergeCell ref="B1308:F1308"/>
    <mergeCell ref="B1217:F1217"/>
    <mergeCell ref="B1226:F1226"/>
    <mergeCell ref="B1235:F1235"/>
    <mergeCell ref="B1244:F1244"/>
    <mergeCell ref="B1253:F1253"/>
    <mergeCell ref="B1263:F1263"/>
    <mergeCell ref="B1177:F1177"/>
    <mergeCell ref="B1185:F1185"/>
    <mergeCell ref="B1186:F1186"/>
    <mergeCell ref="B1192:F1192"/>
    <mergeCell ref="B1199:F1199"/>
    <mergeCell ref="B1208:F1208"/>
    <mergeCell ref="B1107:G1107"/>
    <mergeCell ref="B1118:G1118"/>
    <mergeCell ref="B1133:G1133"/>
    <mergeCell ref="B1146:G1146"/>
    <mergeCell ref="B1153:G1153"/>
    <mergeCell ref="B1160:G1160"/>
    <mergeCell ref="B1057:G1057"/>
    <mergeCell ref="B1071:G1071"/>
    <mergeCell ref="B1082:G1082"/>
    <mergeCell ref="B1094:G1094"/>
    <mergeCell ref="B1101:G1101"/>
    <mergeCell ref="B1005:G1005"/>
    <mergeCell ref="B1011:G1011"/>
    <mergeCell ref="B1018:G1018"/>
    <mergeCell ref="B1035:G1035"/>
    <mergeCell ref="B1043:G1043"/>
    <mergeCell ref="B1051:G1051"/>
    <mergeCell ref="B950:G950"/>
    <mergeCell ref="B957:G957"/>
    <mergeCell ref="B964:G964"/>
    <mergeCell ref="B977:G977"/>
    <mergeCell ref="B988:G988"/>
    <mergeCell ref="B998:G998"/>
    <mergeCell ref="B885:G885"/>
    <mergeCell ref="B891:F891"/>
    <mergeCell ref="B924:G924"/>
    <mergeCell ref="B930:G930"/>
    <mergeCell ref="B936:G936"/>
    <mergeCell ref="B943:G943"/>
    <mergeCell ref="B849:F849"/>
    <mergeCell ref="B855:F855"/>
    <mergeCell ref="B861:F861"/>
    <mergeCell ref="B867:F867"/>
    <mergeCell ref="B873:F873"/>
    <mergeCell ref="B879:F879"/>
    <mergeCell ref="B799:G799"/>
    <mergeCell ref="B807:G807"/>
    <mergeCell ref="B819:G819"/>
    <mergeCell ref="B826:F826"/>
    <mergeCell ref="B833:F833"/>
    <mergeCell ref="B839:F839"/>
    <mergeCell ref="B813:G813"/>
    <mergeCell ref="B761:G761"/>
    <mergeCell ref="B767:G767"/>
    <mergeCell ref="B773:G773"/>
    <mergeCell ref="B779:G779"/>
    <mergeCell ref="B785:G785"/>
    <mergeCell ref="B791:G791"/>
    <mergeCell ref="B699:G699"/>
    <mergeCell ref="B712:G712"/>
    <mergeCell ref="B734:G734"/>
    <mergeCell ref="B740:G740"/>
    <mergeCell ref="B746:G746"/>
    <mergeCell ref="B754:G754"/>
    <mergeCell ref="B596:G596"/>
    <mergeCell ref="B609:G609"/>
    <mergeCell ref="B620:G620"/>
    <mergeCell ref="B628:G628"/>
    <mergeCell ref="B636:G636"/>
    <mergeCell ref="B679:G679"/>
    <mergeCell ref="B720:G720"/>
    <mergeCell ref="B523:G523"/>
    <mergeCell ref="B535:G535"/>
    <mergeCell ref="B548:G548"/>
    <mergeCell ref="B568:G568"/>
    <mergeCell ref="B577:G577"/>
    <mergeCell ref="B584:G584"/>
    <mergeCell ref="B461:G461"/>
    <mergeCell ref="B467:G467"/>
    <mergeCell ref="B473:G473"/>
    <mergeCell ref="B501:G501"/>
    <mergeCell ref="B420:G420"/>
    <mergeCell ref="B426:G426"/>
    <mergeCell ref="B440:G440"/>
    <mergeCell ref="B453:G453"/>
    <mergeCell ref="B322:G322"/>
    <mergeCell ref="B335:G335"/>
    <mergeCell ref="B353:H353"/>
    <mergeCell ref="B361:G361"/>
    <mergeCell ref="B376:G376"/>
    <mergeCell ref="B393:G393"/>
    <mergeCell ref="B293:G293"/>
    <mergeCell ref="B205:G205"/>
    <mergeCell ref="B211:G211"/>
    <mergeCell ref="B217:G217"/>
    <mergeCell ref="B223:G223"/>
    <mergeCell ref="B230:G230"/>
    <mergeCell ref="B268:G268"/>
    <mergeCell ref="B282:G282"/>
    <mergeCell ref="B401:G401"/>
    <mergeCell ref="B411:G411"/>
    <mergeCell ref="A1:J1"/>
    <mergeCell ref="A2:J2"/>
    <mergeCell ref="B10:G10"/>
    <mergeCell ref="B16:G16"/>
    <mergeCell ref="B27:G27"/>
    <mergeCell ref="B47:G47"/>
    <mergeCell ref="B1168:G1168"/>
    <mergeCell ref="B137:G137"/>
    <mergeCell ref="B145:H145"/>
    <mergeCell ref="B157:G157"/>
    <mergeCell ref="B165:G165"/>
    <mergeCell ref="B171:G171"/>
    <mergeCell ref="B180:G180"/>
    <mergeCell ref="B70:G70"/>
    <mergeCell ref="B81:G81"/>
    <mergeCell ref="B97:G97"/>
    <mergeCell ref="B106:G106"/>
    <mergeCell ref="B115:G115"/>
    <mergeCell ref="B122:G122"/>
    <mergeCell ref="B237:G237"/>
    <mergeCell ref="B243:G243"/>
    <mergeCell ref="B249:G249"/>
  </mergeCells>
  <pageMargins left="0.511811024" right="0.511811024" top="0.78740157499999996" bottom="0.78740157499999996"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memória de cálculo  mecanica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IFPB</dc:creator>
  <cp:lastModifiedBy>IFPB</cp:lastModifiedBy>
  <dcterms:created xsi:type="dcterms:W3CDTF">2021-08-02T20:09:30Z</dcterms:created>
  <dcterms:modified xsi:type="dcterms:W3CDTF">2021-08-05T20:01:12Z</dcterms:modified>
</cp:coreProperties>
</file>