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C:\Users\Fernando Cesar\Documents\IFPB\IFPB (João Pessoa)\OBRA DO REFEITÓRIO DE GUARABIRA\"/>
    </mc:Choice>
  </mc:AlternateContent>
  <xr:revisionPtr revIDLastSave="0" documentId="13_ncr:1_{96E7FB7F-2689-4394-9C36-5571D773BC5B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Memória de Cálculo Restaurante " sheetId="1" r:id="rId1"/>
  </sheets>
  <definedNames>
    <definedName name="_xlnm.Print_Area" localSheetId="0">'Memória de Cálculo Restaurante '!$A$1:$H$2172</definedName>
  </definedNames>
  <calcPr calcId="191029"/>
</workbook>
</file>

<file path=xl/calcChain.xml><?xml version="1.0" encoding="utf-8"?>
<calcChain xmlns="http://schemas.openxmlformats.org/spreadsheetml/2006/main">
  <c r="G2176" i="1" l="1"/>
  <c r="G2171" i="1"/>
  <c r="G2166" i="1"/>
  <c r="G2161" i="1"/>
  <c r="G2156" i="1"/>
  <c r="G2151" i="1"/>
  <c r="G2146" i="1"/>
  <c r="G2134" i="1"/>
  <c r="H1765" i="1" l="1"/>
  <c r="H1760" i="1"/>
  <c r="H1755" i="1"/>
  <c r="H1750" i="1"/>
  <c r="H1745" i="1"/>
  <c r="H1740" i="1"/>
  <c r="H1735" i="1"/>
  <c r="H1730" i="1"/>
  <c r="H1725" i="1"/>
  <c r="H1720" i="1"/>
  <c r="H1698" i="1"/>
  <c r="H1713" i="1"/>
  <c r="H1708" i="1"/>
  <c r="H1703" i="1"/>
  <c r="H1693" i="1"/>
  <c r="G1580" i="1" l="1"/>
  <c r="G1579" i="1"/>
  <c r="G1578" i="1"/>
  <c r="G1577" i="1"/>
  <c r="G1576" i="1"/>
  <c r="G1574" i="1"/>
  <c r="G1573" i="1"/>
  <c r="G1572" i="1"/>
  <c r="G1571" i="1"/>
  <c r="G1570" i="1"/>
  <c r="G1569" i="1"/>
  <c r="H46" i="1"/>
  <c r="H52" i="1"/>
  <c r="H47" i="1"/>
  <c r="H45" i="1"/>
  <c r="G2141" i="1"/>
  <c r="G2129" i="1"/>
  <c r="G2121" i="1"/>
  <c r="G2115" i="1"/>
  <c r="G2096" i="1"/>
  <c r="G2086" i="1"/>
  <c r="G2077" i="1"/>
  <c r="G2060" i="1"/>
  <c r="G2042" i="1"/>
  <c r="G1970" i="1"/>
  <c r="G1977" i="1"/>
  <c r="G1976" i="1"/>
  <c r="G1964" i="1"/>
  <c r="G1953" i="1"/>
  <c r="G1944" i="1"/>
  <c r="G1937" i="1"/>
  <c r="G1928" i="1"/>
  <c r="E1916" i="1"/>
  <c r="G1864" i="1"/>
  <c r="G1863" i="1"/>
  <c r="G1862" i="1"/>
  <c r="G1861" i="1"/>
  <c r="G1860" i="1"/>
  <c r="G1855" i="1"/>
  <c r="G1854" i="1"/>
  <c r="G1853" i="1"/>
  <c r="G1852" i="1"/>
  <c r="G1851" i="1"/>
  <c r="G1850" i="1"/>
  <c r="G1849" i="1"/>
  <c r="G1848" i="1"/>
  <c r="G1843" i="1"/>
  <c r="G1844" i="1" s="1"/>
  <c r="G1908" i="1"/>
  <c r="G1900" i="1"/>
  <c r="G1881" i="1"/>
  <c r="G1873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0" i="1"/>
  <c r="G1549" i="1"/>
  <c r="G1548" i="1"/>
  <c r="G1547" i="1"/>
  <c r="G1546" i="1"/>
  <c r="G1545" i="1"/>
  <c r="G1544" i="1"/>
  <c r="G1543" i="1"/>
  <c r="E1623" i="1"/>
  <c r="H1682" i="1"/>
  <c r="H1677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H1503" i="1"/>
  <c r="H1502" i="1"/>
  <c r="H1501" i="1"/>
  <c r="H1500" i="1"/>
  <c r="H1499" i="1"/>
  <c r="H1498" i="1"/>
  <c r="H1493" i="1"/>
  <c r="H1494" i="1" s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G1462" i="1"/>
  <c r="G1450" i="1"/>
  <c r="G1453" i="1"/>
  <c r="G1452" i="1"/>
  <c r="G1451" i="1"/>
  <c r="G1454" i="1"/>
  <c r="G1444" i="1"/>
  <c r="G1443" i="1"/>
  <c r="F1435" i="1"/>
  <c r="F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F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E1343" i="1"/>
  <c r="H1343" i="1" s="1"/>
  <c r="H1338" i="1"/>
  <c r="H1337" i="1"/>
  <c r="H1336" i="1"/>
  <c r="H1335" i="1"/>
  <c r="H1334" i="1"/>
  <c r="H1333" i="1"/>
  <c r="H1332" i="1"/>
  <c r="F1331" i="1"/>
  <c r="H1331" i="1" s="1"/>
  <c r="F1330" i="1"/>
  <c r="H1330" i="1" s="1"/>
  <c r="F1329" i="1"/>
  <c r="H1329" i="1" s="1"/>
  <c r="F1328" i="1"/>
  <c r="H1328" i="1" s="1"/>
  <c r="F1327" i="1"/>
  <c r="H1327" i="1" s="1"/>
  <c r="F1326" i="1"/>
  <c r="H1326" i="1" s="1"/>
  <c r="H48" i="1" l="1"/>
  <c r="G1575" i="1"/>
  <c r="G1581" i="1"/>
  <c r="G1978" i="1"/>
  <c r="G1856" i="1"/>
  <c r="G1865" i="1"/>
  <c r="G1551" i="1"/>
  <c r="G1564" i="1"/>
  <c r="G1445" i="1"/>
  <c r="G1539" i="1"/>
  <c r="H1511" i="1"/>
  <c r="H1483" i="1"/>
  <c r="G1455" i="1"/>
  <c r="G1403" i="1"/>
  <c r="G1375" i="1"/>
  <c r="H1344" i="1"/>
  <c r="H1339" i="1"/>
  <c r="G1582" i="1" l="1"/>
  <c r="G1565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G850" i="1"/>
  <c r="G851" i="1" s="1"/>
  <c r="H647" i="1"/>
  <c r="H646" i="1"/>
  <c r="H645" i="1"/>
  <c r="G640" i="1"/>
  <c r="G639" i="1"/>
  <c r="F640" i="1"/>
  <c r="F639" i="1"/>
  <c r="G690" i="1"/>
  <c r="G691" i="1"/>
  <c r="G689" i="1"/>
  <c r="G688" i="1"/>
  <c r="H920" i="1"/>
  <c r="H888" i="1"/>
  <c r="H889" i="1"/>
  <c r="G857" i="1"/>
  <c r="G858" i="1" s="1"/>
  <c r="G862" i="1"/>
  <c r="G863" i="1" s="1"/>
  <c r="G845" i="1"/>
  <c r="G846" i="1" s="1"/>
  <c r="G840" i="1"/>
  <c r="G841" i="1" s="1"/>
  <c r="G760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77" i="1"/>
  <c r="D755" i="1"/>
  <c r="G754" i="1"/>
  <c r="G753" i="1"/>
  <c r="G752" i="1"/>
  <c r="G751" i="1"/>
  <c r="G750" i="1"/>
  <c r="G749" i="1"/>
  <c r="G748" i="1"/>
  <c r="G747" i="1"/>
  <c r="G746" i="1"/>
  <c r="G745" i="1"/>
  <c r="G744" i="1"/>
  <c r="H639" i="1" l="1"/>
  <c r="H648" i="1"/>
  <c r="H884" i="1"/>
  <c r="G755" i="1"/>
  <c r="H640" i="1"/>
  <c r="G692" i="1"/>
  <c r="H890" i="1"/>
  <c r="H794" i="1"/>
  <c r="H641" i="1" l="1"/>
  <c r="G737" i="1"/>
  <c r="G736" i="1"/>
  <c r="G731" i="1"/>
  <c r="G730" i="1"/>
  <c r="G729" i="1"/>
  <c r="G728" i="1"/>
  <c r="G724" i="1"/>
  <c r="G719" i="1"/>
  <c r="G711" i="1"/>
  <c r="G710" i="1"/>
  <c r="G705" i="1"/>
  <c r="G704" i="1"/>
  <c r="G699" i="1"/>
  <c r="G698" i="1"/>
  <c r="G34" i="1"/>
  <c r="G29" i="1"/>
  <c r="G57" i="1"/>
  <c r="G58" i="1" s="1"/>
  <c r="H53" i="1"/>
  <c r="G41" i="1"/>
  <c r="G23" i="1"/>
  <c r="G24" i="1" s="1"/>
  <c r="G18" i="1"/>
  <c r="G19" i="1" s="1"/>
  <c r="G13" i="1"/>
  <c r="G14" i="1" s="1"/>
  <c r="G9" i="1"/>
  <c r="G700" i="1" l="1"/>
  <c r="G712" i="1"/>
  <c r="G738" i="1"/>
  <c r="G732" i="1"/>
  <c r="G706" i="1"/>
  <c r="G460" i="1" l="1"/>
  <c r="G452" i="1"/>
  <c r="G447" i="1"/>
  <c r="G439" i="1"/>
  <c r="G433" i="1"/>
  <c r="G427" i="1"/>
  <c r="G406" i="1"/>
  <c r="G405" i="1"/>
  <c r="G404" i="1"/>
  <c r="H407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401" i="1"/>
  <c r="G419" i="1"/>
  <c r="G418" i="1"/>
  <c r="G417" i="1"/>
  <c r="G416" i="1"/>
  <c r="G415" i="1"/>
  <c r="G414" i="1"/>
  <c r="G413" i="1"/>
  <c r="G412" i="1"/>
  <c r="G403" i="1"/>
  <c r="G402" i="1"/>
  <c r="G382" i="1"/>
  <c r="G376" i="1"/>
  <c r="G369" i="1"/>
  <c r="G360" i="1"/>
  <c r="G354" i="1"/>
  <c r="G348" i="1"/>
  <c r="G339" i="1"/>
  <c r="G330" i="1"/>
  <c r="G321" i="1"/>
  <c r="G312" i="1"/>
  <c r="G307" i="1"/>
  <c r="G302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F235" i="1"/>
  <c r="D235" i="1"/>
  <c r="D234" i="1"/>
  <c r="G234" i="1" s="1"/>
  <c r="F233" i="1"/>
  <c r="D233" i="1"/>
  <c r="D232" i="1"/>
  <c r="G232" i="1" s="1"/>
  <c r="F231" i="1"/>
  <c r="D231" i="1"/>
  <c r="D230" i="1"/>
  <c r="G230" i="1" s="1"/>
  <c r="F229" i="1"/>
  <c r="D229" i="1"/>
  <c r="F228" i="1"/>
  <c r="D228" i="1"/>
  <c r="F227" i="1"/>
  <c r="D227" i="1"/>
  <c r="D226" i="1"/>
  <c r="G226" i="1" s="1"/>
  <c r="F225" i="1"/>
  <c r="D225" i="1"/>
  <c r="D224" i="1"/>
  <c r="G224" i="1" s="1"/>
  <c r="F223" i="1"/>
  <c r="D223" i="1"/>
  <c r="F222" i="1"/>
  <c r="D222" i="1"/>
  <c r="D221" i="1"/>
  <c r="G221" i="1" s="1"/>
  <c r="D220" i="1"/>
  <c r="G220" i="1" s="1"/>
  <c r="D219" i="1"/>
  <c r="G219" i="1" s="1"/>
  <c r="D218" i="1"/>
  <c r="G218" i="1" s="1"/>
  <c r="D217" i="1"/>
  <c r="G217" i="1" s="1"/>
  <c r="D216" i="1"/>
  <c r="G216" i="1" s="1"/>
  <c r="D215" i="1"/>
  <c r="G215" i="1" s="1"/>
  <c r="D214" i="1"/>
  <c r="G214" i="1" s="1"/>
  <c r="D213" i="1"/>
  <c r="G213" i="1" s="1"/>
  <c r="D212" i="1"/>
  <c r="G212" i="1" s="1"/>
  <c r="F211" i="1"/>
  <c r="D211" i="1"/>
  <c r="F210" i="1"/>
  <c r="D210" i="1"/>
  <c r="F209" i="1"/>
  <c r="D209" i="1"/>
  <c r="F208" i="1"/>
  <c r="D208" i="1"/>
  <c r="F207" i="1"/>
  <c r="D207" i="1"/>
  <c r="D206" i="1"/>
  <c r="G206" i="1" s="1"/>
  <c r="D205" i="1"/>
  <c r="G205" i="1" s="1"/>
  <c r="F204" i="1"/>
  <c r="D204" i="1"/>
  <c r="D203" i="1"/>
  <c r="G203" i="1" s="1"/>
  <c r="F202" i="1"/>
  <c r="D202" i="1"/>
  <c r="F201" i="1"/>
  <c r="D201" i="1"/>
  <c r="D200" i="1"/>
  <c r="G200" i="1" s="1"/>
  <c r="F199" i="1"/>
  <c r="D199" i="1"/>
  <c r="F198" i="1"/>
  <c r="D198" i="1"/>
  <c r="F197" i="1"/>
  <c r="D197" i="1"/>
  <c r="D196" i="1"/>
  <c r="G196" i="1" s="1"/>
  <c r="F195" i="1"/>
  <c r="D195" i="1"/>
  <c r="F194" i="1"/>
  <c r="D194" i="1"/>
  <c r="D193" i="1"/>
  <c r="G193" i="1" s="1"/>
  <c r="D192" i="1"/>
  <c r="G192" i="1" s="1"/>
  <c r="D146" i="1"/>
  <c r="D145" i="1"/>
  <c r="G145" i="1" s="1"/>
  <c r="D144" i="1"/>
  <c r="D143" i="1"/>
  <c r="G143" i="1" s="1"/>
  <c r="D142" i="1"/>
  <c r="D141" i="1"/>
  <c r="G141" i="1" s="1"/>
  <c r="D140" i="1"/>
  <c r="D139" i="1"/>
  <c r="D138" i="1"/>
  <c r="D137" i="1"/>
  <c r="G137" i="1" s="1"/>
  <c r="D136" i="1"/>
  <c r="D135" i="1"/>
  <c r="G135" i="1" s="1"/>
  <c r="D134" i="1"/>
  <c r="D133" i="1"/>
  <c r="D132" i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D123" i="1"/>
  <c r="G123" i="1" s="1"/>
  <c r="D122" i="1"/>
  <c r="D121" i="1"/>
  <c r="D120" i="1"/>
  <c r="D119" i="1"/>
  <c r="D118" i="1"/>
  <c r="D117" i="1"/>
  <c r="G117" i="1" s="1"/>
  <c r="D116" i="1"/>
  <c r="G116" i="1" s="1"/>
  <c r="D115" i="1"/>
  <c r="D114" i="1"/>
  <c r="G114" i="1" s="1"/>
  <c r="D113" i="1"/>
  <c r="D112" i="1"/>
  <c r="D111" i="1"/>
  <c r="G111" i="1" s="1"/>
  <c r="D110" i="1"/>
  <c r="D109" i="1"/>
  <c r="D108" i="1"/>
  <c r="D107" i="1"/>
  <c r="G107" i="1" s="1"/>
  <c r="D106" i="1"/>
  <c r="D105" i="1"/>
  <c r="D104" i="1"/>
  <c r="G104" i="1" s="1"/>
  <c r="D103" i="1"/>
  <c r="G103" i="1" s="1"/>
  <c r="F146" i="1"/>
  <c r="F144" i="1"/>
  <c r="F142" i="1"/>
  <c r="F140" i="1"/>
  <c r="F139" i="1"/>
  <c r="F138" i="1"/>
  <c r="F136" i="1"/>
  <c r="G136" i="1" s="1"/>
  <c r="F134" i="1"/>
  <c r="F133" i="1"/>
  <c r="F122" i="1"/>
  <c r="F121" i="1"/>
  <c r="F120" i="1"/>
  <c r="F119" i="1"/>
  <c r="F118" i="1"/>
  <c r="F115" i="1"/>
  <c r="F113" i="1"/>
  <c r="F112" i="1"/>
  <c r="F110" i="1"/>
  <c r="F109" i="1"/>
  <c r="F108" i="1"/>
  <c r="F106" i="1"/>
  <c r="F105" i="1"/>
  <c r="G105" i="1" s="1"/>
  <c r="G132" i="1"/>
  <c r="G251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295" i="1"/>
  <c r="G290" i="1"/>
  <c r="G284" i="1"/>
  <c r="G278" i="1"/>
  <c r="G272" i="1"/>
  <c r="G267" i="1"/>
  <c r="G262" i="1"/>
  <c r="G257" i="1"/>
  <c r="G243" i="1" s="1"/>
  <c r="G106" i="1" l="1"/>
  <c r="G407" i="1"/>
  <c r="G420" i="1"/>
  <c r="G112" i="1"/>
  <c r="G144" i="1"/>
  <c r="G198" i="1"/>
  <c r="G208" i="1"/>
  <c r="G210" i="1"/>
  <c r="G228" i="1"/>
  <c r="G233" i="1"/>
  <c r="G142" i="1"/>
  <c r="G197" i="1"/>
  <c r="G199" i="1"/>
  <c r="G204" i="1"/>
  <c r="G207" i="1"/>
  <c r="G209" i="1"/>
  <c r="G211" i="1"/>
  <c r="G222" i="1"/>
  <c r="G227" i="1"/>
  <c r="G229" i="1"/>
  <c r="G108" i="1"/>
  <c r="G120" i="1"/>
  <c r="G140" i="1"/>
  <c r="G195" i="1"/>
  <c r="G202" i="1"/>
  <c r="G225" i="1"/>
  <c r="G235" i="1"/>
  <c r="G223" i="1"/>
  <c r="G110" i="1"/>
  <c r="G118" i="1"/>
  <c r="G122" i="1"/>
  <c r="G138" i="1"/>
  <c r="G133" i="1"/>
  <c r="G194" i="1"/>
  <c r="G201" i="1"/>
  <c r="G231" i="1"/>
  <c r="G146" i="1"/>
  <c r="G134" i="1"/>
  <c r="G113" i="1"/>
  <c r="G121" i="1"/>
  <c r="G109" i="1"/>
  <c r="G115" i="1"/>
  <c r="G119" i="1"/>
  <c r="G139" i="1"/>
  <c r="G188" i="1"/>
  <c r="G99" i="1"/>
  <c r="G236" i="1" l="1"/>
  <c r="G238" i="1" s="1"/>
  <c r="G244" i="1" s="1"/>
  <c r="G147" i="1"/>
  <c r="G149" i="1" s="1"/>
  <c r="G242" i="1" s="1"/>
  <c r="G245" i="1" l="1"/>
  <c r="G761" i="1" l="1"/>
  <c r="G759" i="1"/>
  <c r="H800" i="1"/>
  <c r="H799" i="1"/>
  <c r="H798" i="1"/>
  <c r="H812" i="1"/>
  <c r="H814" i="1" s="1"/>
  <c r="H769" i="1"/>
  <c r="H768" i="1"/>
  <c r="H767" i="1"/>
  <c r="H766" i="1"/>
  <c r="H806" i="1"/>
  <c r="H805" i="1"/>
  <c r="H776" i="1"/>
  <c r="H775" i="1"/>
  <c r="H774" i="1"/>
  <c r="H807" i="1"/>
  <c r="H778" i="1" l="1"/>
  <c r="H770" i="1"/>
  <c r="G762" i="1"/>
  <c r="H801" i="1"/>
  <c r="H808" i="1"/>
  <c r="F1293" i="1" l="1"/>
  <c r="F1294" i="1" s="1"/>
  <c r="G1279" i="1"/>
  <c r="G1278" i="1"/>
  <c r="G1277" i="1"/>
  <c r="G1276" i="1"/>
  <c r="G1274" i="1"/>
  <c r="E1269" i="1"/>
  <c r="G1269" i="1" s="1"/>
  <c r="E1268" i="1"/>
  <c r="G1268" i="1" s="1"/>
  <c r="E1267" i="1"/>
  <c r="G1267" i="1" s="1"/>
  <c r="E1266" i="1"/>
  <c r="G1266" i="1" s="1"/>
  <c r="E1265" i="1"/>
  <c r="G1265" i="1" s="1"/>
  <c r="E1264" i="1"/>
  <c r="G1264" i="1" s="1"/>
  <c r="E1263" i="1"/>
  <c r="G1263" i="1" s="1"/>
  <c r="E1262" i="1"/>
  <c r="G1262" i="1" s="1"/>
  <c r="E1261" i="1"/>
  <c r="G1261" i="1" s="1"/>
  <c r="E1260" i="1"/>
  <c r="G1260" i="1" s="1"/>
  <c r="E1259" i="1"/>
  <c r="G1259" i="1" s="1"/>
  <c r="E1258" i="1"/>
  <c r="G1258" i="1" s="1"/>
  <c r="E1257" i="1"/>
  <c r="G1257" i="1" s="1"/>
  <c r="E1256" i="1"/>
  <c r="G1256" i="1" s="1"/>
  <c r="E1255" i="1"/>
  <c r="G1255" i="1" s="1"/>
  <c r="E1254" i="1"/>
  <c r="G1254" i="1" s="1"/>
  <c r="E1253" i="1"/>
  <c r="G1253" i="1" s="1"/>
  <c r="E1252" i="1"/>
  <c r="G1252" i="1" s="1"/>
  <c r="E1251" i="1"/>
  <c r="G1251" i="1" s="1"/>
  <c r="E1250" i="1"/>
  <c r="G1250" i="1" s="1"/>
  <c r="E1249" i="1"/>
  <c r="G1249" i="1" s="1"/>
  <c r="E1248" i="1"/>
  <c r="G1248" i="1" s="1"/>
  <c r="E1247" i="1"/>
  <c r="G1247" i="1" s="1"/>
  <c r="E1246" i="1"/>
  <c r="G1246" i="1" s="1"/>
  <c r="E1245" i="1"/>
  <c r="G1245" i="1" s="1"/>
  <c r="E1244" i="1"/>
  <c r="G1244" i="1" s="1"/>
  <c r="E1243" i="1"/>
  <c r="G1243" i="1" s="1"/>
  <c r="E1242" i="1"/>
  <c r="G1242" i="1" s="1"/>
  <c r="E1241" i="1"/>
  <c r="G1241" i="1" s="1"/>
  <c r="E1240" i="1"/>
  <c r="G1240" i="1" s="1"/>
  <c r="E1239" i="1"/>
  <c r="G1239" i="1" s="1"/>
  <c r="E1238" i="1"/>
  <c r="G1238" i="1" s="1"/>
  <c r="E1237" i="1"/>
  <c r="G1237" i="1" s="1"/>
  <c r="E1236" i="1"/>
  <c r="G1236" i="1" s="1"/>
  <c r="E1235" i="1"/>
  <c r="G1235" i="1" s="1"/>
  <c r="E1234" i="1"/>
  <c r="G1234" i="1" s="1"/>
  <c r="E1233" i="1"/>
  <c r="G1233" i="1" s="1"/>
  <c r="E1232" i="1"/>
  <c r="G1232" i="1" s="1"/>
  <c r="E1231" i="1"/>
  <c r="G1231" i="1" s="1"/>
  <c r="E1230" i="1"/>
  <c r="G1230" i="1" s="1"/>
  <c r="E1225" i="1"/>
  <c r="G1225" i="1" s="1"/>
  <c r="E1224" i="1"/>
  <c r="G1224" i="1" s="1"/>
  <c r="E1223" i="1"/>
  <c r="G1223" i="1" s="1"/>
  <c r="E1222" i="1"/>
  <c r="G1222" i="1" s="1"/>
  <c r="E1221" i="1"/>
  <c r="G1221" i="1" s="1"/>
  <c r="E1220" i="1"/>
  <c r="G1220" i="1" s="1"/>
  <c r="E1219" i="1"/>
  <c r="G1219" i="1" s="1"/>
  <c r="E1218" i="1"/>
  <c r="G1218" i="1" s="1"/>
  <c r="E1217" i="1"/>
  <c r="G1217" i="1" s="1"/>
  <c r="E1216" i="1"/>
  <c r="G1216" i="1" s="1"/>
  <c r="E1215" i="1"/>
  <c r="G1215" i="1" s="1"/>
  <c r="E1214" i="1"/>
  <c r="G1214" i="1" s="1"/>
  <c r="E1213" i="1"/>
  <c r="G1213" i="1" s="1"/>
  <c r="E1212" i="1"/>
  <c r="G1212" i="1" s="1"/>
  <c r="E1211" i="1"/>
  <c r="G1211" i="1" s="1"/>
  <c r="E1210" i="1"/>
  <c r="G1210" i="1" s="1"/>
  <c r="E1209" i="1"/>
  <c r="G1209" i="1" s="1"/>
  <c r="E1208" i="1"/>
  <c r="G1208" i="1" s="1"/>
  <c r="E1207" i="1"/>
  <c r="G1207" i="1" s="1"/>
  <c r="E1206" i="1"/>
  <c r="G1206" i="1" s="1"/>
  <c r="E1205" i="1"/>
  <c r="G1205" i="1" s="1"/>
  <c r="E1204" i="1"/>
  <c r="G1204" i="1" s="1"/>
  <c r="E1203" i="1"/>
  <c r="G1203" i="1" s="1"/>
  <c r="E1202" i="1"/>
  <c r="G1202" i="1" s="1"/>
  <c r="E1201" i="1"/>
  <c r="G1201" i="1" s="1"/>
  <c r="E1200" i="1"/>
  <c r="G1200" i="1" s="1"/>
  <c r="E1199" i="1"/>
  <c r="G1199" i="1" s="1"/>
  <c r="E1198" i="1"/>
  <c r="G1198" i="1" s="1"/>
  <c r="E1193" i="1"/>
  <c r="G1193" i="1" s="1"/>
  <c r="E1192" i="1"/>
  <c r="G1192" i="1" s="1"/>
  <c r="E1191" i="1"/>
  <c r="G1191" i="1" s="1"/>
  <c r="E1190" i="1"/>
  <c r="G1190" i="1" s="1"/>
  <c r="E1189" i="1"/>
  <c r="G1189" i="1" s="1"/>
  <c r="E1188" i="1"/>
  <c r="G1188" i="1" s="1"/>
  <c r="E1187" i="1"/>
  <c r="G1187" i="1" s="1"/>
  <c r="E1186" i="1"/>
  <c r="G1186" i="1" s="1"/>
  <c r="E1185" i="1"/>
  <c r="G1185" i="1" s="1"/>
  <c r="E1184" i="1"/>
  <c r="G1184" i="1" s="1"/>
  <c r="E1183" i="1"/>
  <c r="G1183" i="1" s="1"/>
  <c r="E1182" i="1"/>
  <c r="G1182" i="1" s="1"/>
  <c r="E1181" i="1"/>
  <c r="G1181" i="1" s="1"/>
  <c r="E1180" i="1"/>
  <c r="G1180" i="1" s="1"/>
  <c r="E1179" i="1"/>
  <c r="G1179" i="1" s="1"/>
  <c r="E1178" i="1"/>
  <c r="G1178" i="1" s="1"/>
  <c r="E1173" i="1"/>
  <c r="G1173" i="1" s="1"/>
  <c r="E1172" i="1"/>
  <c r="G1172" i="1" s="1"/>
  <c r="E1171" i="1"/>
  <c r="G1171" i="1" s="1"/>
  <c r="E1170" i="1"/>
  <c r="G1170" i="1" s="1"/>
  <c r="E1169" i="1"/>
  <c r="G1169" i="1" s="1"/>
  <c r="E1168" i="1"/>
  <c r="G1168" i="1" s="1"/>
  <c r="E1167" i="1"/>
  <c r="G1167" i="1" s="1"/>
  <c r="E1166" i="1"/>
  <c r="G1166" i="1" s="1"/>
  <c r="E1165" i="1"/>
  <c r="G1165" i="1" s="1"/>
  <c r="E1164" i="1"/>
  <c r="G1164" i="1" s="1"/>
  <c r="E1163" i="1"/>
  <c r="G1163" i="1" s="1"/>
  <c r="E1162" i="1"/>
  <c r="G1162" i="1" s="1"/>
  <c r="E1161" i="1"/>
  <c r="G1161" i="1" s="1"/>
  <c r="E1160" i="1"/>
  <c r="G1160" i="1" s="1"/>
  <c r="E1159" i="1"/>
  <c r="G1159" i="1" s="1"/>
  <c r="E1158" i="1"/>
  <c r="G1158" i="1" s="1"/>
  <c r="E1157" i="1"/>
  <c r="G1157" i="1" s="1"/>
  <c r="E1156" i="1"/>
  <c r="G1156" i="1" s="1"/>
  <c r="E1155" i="1"/>
  <c r="G1155" i="1" s="1"/>
  <c r="E1154" i="1"/>
  <c r="G1154" i="1" s="1"/>
  <c r="E1153" i="1"/>
  <c r="G1153" i="1" s="1"/>
  <c r="E1152" i="1"/>
  <c r="G1152" i="1" s="1"/>
  <c r="E1151" i="1"/>
  <c r="G1151" i="1" s="1"/>
  <c r="E1150" i="1"/>
  <c r="G1150" i="1" s="1"/>
  <c r="E1149" i="1"/>
  <c r="G1149" i="1" s="1"/>
  <c r="E1148" i="1"/>
  <c r="G1148" i="1" s="1"/>
  <c r="E1147" i="1"/>
  <c r="G1147" i="1" s="1"/>
  <c r="E1146" i="1"/>
  <c r="G1146" i="1" s="1"/>
  <c r="E1145" i="1"/>
  <c r="G1145" i="1" s="1"/>
  <c r="E1144" i="1"/>
  <c r="G1144" i="1" s="1"/>
  <c r="E1143" i="1"/>
  <c r="G1143" i="1" s="1"/>
  <c r="E1142" i="1"/>
  <c r="G1142" i="1" s="1"/>
  <c r="E1141" i="1"/>
  <c r="G1141" i="1" s="1"/>
  <c r="E1140" i="1"/>
  <c r="G1140" i="1" s="1"/>
  <c r="E1139" i="1"/>
  <c r="G1139" i="1" s="1"/>
  <c r="E1138" i="1"/>
  <c r="G1138" i="1" s="1"/>
  <c r="E1137" i="1"/>
  <c r="G1137" i="1" s="1"/>
  <c r="E1136" i="1"/>
  <c r="G1136" i="1" s="1"/>
  <c r="E1135" i="1"/>
  <c r="G1135" i="1" s="1"/>
  <c r="E1134" i="1"/>
  <c r="G1134" i="1" s="1"/>
  <c r="E1133" i="1"/>
  <c r="G1133" i="1" s="1"/>
  <c r="E1132" i="1"/>
  <c r="G1132" i="1" s="1"/>
  <c r="E1131" i="1"/>
  <c r="G1131" i="1" s="1"/>
  <c r="E1130" i="1"/>
  <c r="G1130" i="1" s="1"/>
  <c r="E1129" i="1"/>
  <c r="G1129" i="1" s="1"/>
  <c r="E1128" i="1"/>
  <c r="G1128" i="1" s="1"/>
  <c r="E1127" i="1"/>
  <c r="G1127" i="1" s="1"/>
  <c r="E1126" i="1"/>
  <c r="G1126" i="1" s="1"/>
  <c r="E1125" i="1"/>
  <c r="G1125" i="1" s="1"/>
  <c r="E1124" i="1"/>
  <c r="G1124" i="1" s="1"/>
  <c r="E1123" i="1"/>
  <c r="G1123" i="1" s="1"/>
  <c r="E1122" i="1"/>
  <c r="G1122" i="1" s="1"/>
  <c r="E1121" i="1"/>
  <c r="G1121" i="1" s="1"/>
  <c r="E1120" i="1"/>
  <c r="G1120" i="1" s="1"/>
  <c r="E1119" i="1"/>
  <c r="G1119" i="1" s="1"/>
  <c r="E1118" i="1"/>
  <c r="G1118" i="1" s="1"/>
  <c r="E1117" i="1"/>
  <c r="G1117" i="1" s="1"/>
  <c r="E1116" i="1"/>
  <c r="G1116" i="1" s="1"/>
  <c r="E1115" i="1"/>
  <c r="G1115" i="1" s="1"/>
  <c r="E1114" i="1"/>
  <c r="G1114" i="1" s="1"/>
  <c r="E1113" i="1"/>
  <c r="G1113" i="1" s="1"/>
  <c r="E1112" i="1"/>
  <c r="G1112" i="1" s="1"/>
  <c r="E1111" i="1"/>
  <c r="G1111" i="1" s="1"/>
  <c r="E1110" i="1"/>
  <c r="G1110" i="1" s="1"/>
  <c r="E1109" i="1"/>
  <c r="G1109" i="1" s="1"/>
  <c r="E1108" i="1"/>
  <c r="G1108" i="1" s="1"/>
  <c r="E1107" i="1"/>
  <c r="G1107" i="1" s="1"/>
  <c r="E1106" i="1"/>
  <c r="G1106" i="1" s="1"/>
  <c r="E1105" i="1"/>
  <c r="G1105" i="1" s="1"/>
  <c r="E1104" i="1"/>
  <c r="G1104" i="1" s="1"/>
  <c r="E1103" i="1"/>
  <c r="G1103" i="1" s="1"/>
  <c r="E1102" i="1"/>
  <c r="G1102" i="1" s="1"/>
  <c r="E1101" i="1"/>
  <c r="G1101" i="1" s="1"/>
  <c r="E1100" i="1"/>
  <c r="G1100" i="1" s="1"/>
  <c r="E1099" i="1"/>
  <c r="G1099" i="1" s="1"/>
  <c r="E1098" i="1"/>
  <c r="G1098" i="1" s="1"/>
  <c r="E1097" i="1"/>
  <c r="G1097" i="1" s="1"/>
  <c r="E1096" i="1"/>
  <c r="G1096" i="1" s="1"/>
  <c r="E1095" i="1"/>
  <c r="G1095" i="1" s="1"/>
  <c r="E1094" i="1"/>
  <c r="G1094" i="1" s="1"/>
  <c r="E1093" i="1"/>
  <c r="G1093" i="1" s="1"/>
  <c r="E1092" i="1"/>
  <c r="G1092" i="1" s="1"/>
  <c r="E1091" i="1"/>
  <c r="G1091" i="1" s="1"/>
  <c r="E1090" i="1"/>
  <c r="G1090" i="1" s="1"/>
  <c r="F1086" i="1"/>
  <c r="F1055" i="1"/>
  <c r="F1023" i="1"/>
  <c r="F1024" i="1" s="1"/>
  <c r="E1009" i="1"/>
  <c r="G1009" i="1" s="1"/>
  <c r="E1008" i="1"/>
  <c r="G1008" i="1" s="1"/>
  <c r="E1007" i="1"/>
  <c r="G1007" i="1" s="1"/>
  <c r="E1006" i="1"/>
  <c r="G1006" i="1" s="1"/>
  <c r="E1005" i="1"/>
  <c r="G1005" i="1" s="1"/>
  <c r="E1004" i="1"/>
  <c r="G1004" i="1" s="1"/>
  <c r="E1003" i="1"/>
  <c r="G1003" i="1" s="1"/>
  <c r="E1002" i="1"/>
  <c r="G1002" i="1" s="1"/>
  <c r="E1001" i="1"/>
  <c r="G1001" i="1" s="1"/>
  <c r="E1000" i="1"/>
  <c r="G1000" i="1" s="1"/>
  <c r="E999" i="1"/>
  <c r="G999" i="1" s="1"/>
  <c r="E998" i="1"/>
  <c r="G998" i="1" s="1"/>
  <c r="E997" i="1"/>
  <c r="G997" i="1" s="1"/>
  <c r="E996" i="1"/>
  <c r="G996" i="1" s="1"/>
  <c r="E995" i="1"/>
  <c r="G995" i="1" s="1"/>
  <c r="E994" i="1"/>
  <c r="G994" i="1" s="1"/>
  <c r="E993" i="1"/>
  <c r="G993" i="1" s="1"/>
  <c r="E992" i="1"/>
  <c r="G992" i="1" s="1"/>
  <c r="E991" i="1"/>
  <c r="G991" i="1" s="1"/>
  <c r="E990" i="1"/>
  <c r="G990" i="1" s="1"/>
  <c r="E989" i="1"/>
  <c r="G989" i="1" s="1"/>
  <c r="E988" i="1"/>
  <c r="G988" i="1" s="1"/>
  <c r="E987" i="1"/>
  <c r="G987" i="1" s="1"/>
  <c r="E986" i="1"/>
  <c r="G986" i="1" s="1"/>
  <c r="E985" i="1"/>
  <c r="G985" i="1" s="1"/>
  <c r="E984" i="1"/>
  <c r="G984" i="1" s="1"/>
  <c r="E983" i="1"/>
  <c r="G983" i="1" s="1"/>
  <c r="E982" i="1"/>
  <c r="G982" i="1" s="1"/>
  <c r="E981" i="1"/>
  <c r="G981" i="1" s="1"/>
  <c r="E980" i="1"/>
  <c r="G980" i="1" s="1"/>
  <c r="E979" i="1"/>
  <c r="G979" i="1" s="1"/>
  <c r="E978" i="1"/>
  <c r="G978" i="1" s="1"/>
  <c r="E977" i="1"/>
  <c r="G977" i="1" s="1"/>
  <c r="E976" i="1"/>
  <c r="G976" i="1" s="1"/>
  <c r="E975" i="1"/>
  <c r="G975" i="1" s="1"/>
  <c r="E974" i="1"/>
  <c r="G974" i="1" s="1"/>
  <c r="E973" i="1"/>
  <c r="G973" i="1" s="1"/>
  <c r="E972" i="1"/>
  <c r="G972" i="1" s="1"/>
  <c r="E971" i="1"/>
  <c r="G971" i="1" s="1"/>
  <c r="E970" i="1"/>
  <c r="G970" i="1" s="1"/>
  <c r="E969" i="1"/>
  <c r="G969" i="1" s="1"/>
  <c r="E968" i="1"/>
  <c r="G968" i="1" s="1"/>
  <c r="E967" i="1"/>
  <c r="G967" i="1" s="1"/>
  <c r="E966" i="1"/>
  <c r="G966" i="1" s="1"/>
  <c r="E965" i="1"/>
  <c r="G965" i="1" s="1"/>
  <c r="E964" i="1"/>
  <c r="G964" i="1" s="1"/>
  <c r="E963" i="1"/>
  <c r="G963" i="1" s="1"/>
  <c r="E962" i="1"/>
  <c r="G962" i="1" s="1"/>
  <c r="E961" i="1"/>
  <c r="G961" i="1" s="1"/>
  <c r="E960" i="1"/>
  <c r="G960" i="1" s="1"/>
  <c r="E959" i="1"/>
  <c r="G959" i="1" s="1"/>
  <c r="E958" i="1"/>
  <c r="G958" i="1" s="1"/>
  <c r="E957" i="1"/>
  <c r="G957" i="1" s="1"/>
  <c r="E956" i="1"/>
  <c r="G956" i="1" s="1"/>
  <c r="E955" i="1"/>
  <c r="G955" i="1" s="1"/>
  <c r="E954" i="1"/>
  <c r="G954" i="1" s="1"/>
  <c r="E953" i="1"/>
  <c r="G953" i="1" s="1"/>
  <c r="E952" i="1"/>
  <c r="G952" i="1" s="1"/>
  <c r="E951" i="1"/>
  <c r="G951" i="1" s="1"/>
  <c r="E950" i="1"/>
  <c r="G950" i="1" s="1"/>
  <c r="E949" i="1"/>
  <c r="G949" i="1" s="1"/>
  <c r="E948" i="1"/>
  <c r="G948" i="1" s="1"/>
  <c r="E947" i="1"/>
  <c r="G947" i="1" s="1"/>
  <c r="E946" i="1"/>
  <c r="G946" i="1" s="1"/>
  <c r="E945" i="1"/>
  <c r="G945" i="1" s="1"/>
  <c r="E944" i="1"/>
  <c r="G944" i="1" s="1"/>
  <c r="E943" i="1"/>
  <c r="G943" i="1" s="1"/>
  <c r="E942" i="1"/>
  <c r="G942" i="1" s="1"/>
  <c r="E941" i="1"/>
  <c r="G941" i="1" s="1"/>
  <c r="E940" i="1"/>
  <c r="G940" i="1" s="1"/>
  <c r="E939" i="1"/>
  <c r="G939" i="1" s="1"/>
  <c r="E938" i="1"/>
  <c r="G938" i="1" s="1"/>
  <c r="E937" i="1"/>
  <c r="G937" i="1" s="1"/>
  <c r="E936" i="1"/>
  <c r="G936" i="1" s="1"/>
  <c r="E935" i="1"/>
  <c r="G935" i="1" s="1"/>
  <c r="E934" i="1"/>
  <c r="G934" i="1" s="1"/>
  <c r="E933" i="1"/>
  <c r="G933" i="1" s="1"/>
  <c r="E932" i="1"/>
  <c r="G932" i="1" s="1"/>
  <c r="E931" i="1"/>
  <c r="G931" i="1" s="1"/>
  <c r="E930" i="1"/>
  <c r="G930" i="1" s="1"/>
  <c r="E929" i="1"/>
  <c r="G929" i="1" s="1"/>
  <c r="E928" i="1"/>
  <c r="G928" i="1" s="1"/>
  <c r="E927" i="1"/>
  <c r="G927" i="1" s="1"/>
  <c r="E926" i="1"/>
  <c r="G926" i="1" s="1"/>
  <c r="E833" i="1"/>
  <c r="E832" i="1"/>
  <c r="E826" i="1"/>
  <c r="E825" i="1"/>
  <c r="E819" i="1"/>
  <c r="E818" i="1"/>
  <c r="D762" i="1"/>
  <c r="E801" i="1"/>
  <c r="E814" i="1"/>
  <c r="E770" i="1"/>
  <c r="E808" i="1"/>
  <c r="E778" i="1"/>
  <c r="G2024" i="1"/>
  <c r="G2066" i="1"/>
  <c r="G2014" i="1"/>
  <c r="G1986" i="1"/>
  <c r="G1994" i="1"/>
  <c r="G2004" i="1"/>
  <c r="G1894" i="1"/>
  <c r="H1886" i="1"/>
  <c r="D1839" i="1"/>
  <c r="F1827" i="1"/>
  <c r="F1826" i="1"/>
  <c r="F1825" i="1"/>
  <c r="F1824" i="1"/>
  <c r="F1823" i="1"/>
  <c r="F1822" i="1"/>
  <c r="F1821" i="1"/>
  <c r="F1820" i="1"/>
  <c r="F1819" i="1"/>
  <c r="D1815" i="1"/>
  <c r="F1803" i="1"/>
  <c r="F1802" i="1"/>
  <c r="F1801" i="1"/>
  <c r="F1800" i="1"/>
  <c r="F1799" i="1"/>
  <c r="F1798" i="1"/>
  <c r="F1797" i="1"/>
  <c r="F1796" i="1"/>
  <c r="F1795" i="1"/>
  <c r="D1791" i="1"/>
  <c r="F1779" i="1"/>
  <c r="F1778" i="1"/>
  <c r="F1777" i="1"/>
  <c r="F1776" i="1"/>
  <c r="F1775" i="1"/>
  <c r="F1774" i="1"/>
  <c r="F1773" i="1"/>
  <c r="F1772" i="1"/>
  <c r="F1771" i="1"/>
  <c r="H914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27" i="1"/>
  <c r="F526" i="1"/>
  <c r="F521" i="1"/>
  <c r="F520" i="1"/>
  <c r="F519" i="1"/>
  <c r="F518" i="1"/>
  <c r="F517" i="1"/>
  <c r="F516" i="1"/>
  <c r="F515" i="1"/>
  <c r="F514" i="1"/>
  <c r="F513" i="1"/>
  <c r="F512" i="1"/>
  <c r="F507" i="1"/>
  <c r="F506" i="1"/>
  <c r="F505" i="1"/>
  <c r="F504" i="1"/>
  <c r="F503" i="1"/>
  <c r="F502" i="1"/>
  <c r="F501" i="1"/>
  <c r="F500" i="1"/>
  <c r="F499" i="1"/>
  <c r="F498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67" i="1"/>
  <c r="G566" i="1"/>
  <c r="G565" i="1"/>
  <c r="G564" i="1"/>
  <c r="G563" i="1"/>
  <c r="G562" i="1"/>
  <c r="G561" i="1"/>
  <c r="G560" i="1"/>
  <c r="G559" i="1"/>
  <c r="G1321" i="1"/>
  <c r="G1320" i="1"/>
  <c r="G1319" i="1"/>
  <c r="G1318" i="1"/>
  <c r="G1317" i="1"/>
  <c r="G1316" i="1"/>
  <c r="G1315" i="1"/>
  <c r="G1310" i="1"/>
  <c r="G1309" i="1"/>
  <c r="E1308" i="1"/>
  <c r="G1308" i="1" s="1"/>
  <c r="G1307" i="1"/>
  <c r="E1306" i="1"/>
  <c r="G1306" i="1" s="1"/>
  <c r="G1305" i="1"/>
  <c r="G1304" i="1"/>
  <c r="G1303" i="1"/>
  <c r="G1302" i="1"/>
  <c r="G1301" i="1"/>
  <c r="G1300" i="1"/>
  <c r="G1299" i="1"/>
  <c r="E1298" i="1"/>
  <c r="G1298" i="1" s="1"/>
  <c r="G1010" i="1" l="1"/>
  <c r="G684" i="1"/>
  <c r="F1804" i="1"/>
  <c r="E834" i="1"/>
  <c r="E828" i="1"/>
  <c r="E821" i="1"/>
  <c r="G588" i="1"/>
  <c r="G635" i="1"/>
  <c r="F529" i="1"/>
  <c r="F1780" i="1"/>
  <c r="F1828" i="1"/>
  <c r="G1311" i="1"/>
  <c r="G1174" i="1"/>
  <c r="G1226" i="1"/>
  <c r="G1280" i="1"/>
  <c r="G1322" i="1"/>
  <c r="F477" i="1"/>
  <c r="F508" i="1"/>
  <c r="G1194" i="1"/>
  <c r="G1270" i="1"/>
  <c r="G568" i="1"/>
  <c r="G605" i="1"/>
  <c r="F494" i="1"/>
  <c r="F522" i="1"/>
  <c r="F553" i="1"/>
</calcChain>
</file>

<file path=xl/sharedStrings.xml><?xml version="1.0" encoding="utf-8"?>
<sst xmlns="http://schemas.openxmlformats.org/spreadsheetml/2006/main" count="2692" uniqueCount="986">
  <si>
    <t>MEMÓRIA DE CÁLCULO</t>
  </si>
  <si>
    <t xml:space="preserve">Granilite polido, cor natural, com juntas plásticas espaçadas a cada 1,00 m, rodapé de 8 cm de altura e cantos arredondados;
</t>
  </si>
  <si>
    <t>LOCAL</t>
  </si>
  <si>
    <t>QUANT (und)</t>
  </si>
  <si>
    <t>LARGURA(m)</t>
  </si>
  <si>
    <t>COMPRIMENTO(m)</t>
  </si>
  <si>
    <t>DESCONTO(m2)</t>
  </si>
  <si>
    <t>ÁREA(m2)</t>
  </si>
  <si>
    <t>SALÃO 217 PESSOAS</t>
  </si>
  <si>
    <t>COORDENAÇÃO</t>
  </si>
  <si>
    <t>DISTRIBUIÇÃO</t>
  </si>
  <si>
    <t>ÁREA TOTAL(M2)</t>
  </si>
  <si>
    <t>Piso Porcellanato industrial 50x50 cm, espessura 11 mm, PEI não aplicável, Classe de atrito II (maior ou igual a 0,4), Coeficiente de absorção Bla, variação de tonalidade V1, inclusive rodapé CoveBase com cantos arrendodandos e peças especiais para ângulos interno e externo. Ref. Eliane Arqtec Panna, ou similar com as mesmas características técnicas e de tonalidade. Rejuntamento impermeável, com alta resistência a fungos e algas, cor cinza claro.</t>
  </si>
  <si>
    <t>ÁREA (M²)</t>
  </si>
  <si>
    <t>PISO WC MASCULINO/FEMININO</t>
  </si>
  <si>
    <t>PISO WC PNE MASCULINO/FEMININO</t>
  </si>
  <si>
    <t>PISO VESTIARIO E BANHEIRO MASCULINO/FEMININO</t>
  </si>
  <si>
    <t>COCÇÃO / PREPARO</t>
  </si>
  <si>
    <t>PRE-PREPARO DE LEGUMES E VERDURAS</t>
  </si>
  <si>
    <t>PRE-PREPARO DE CEREAIS</t>
  </si>
  <si>
    <t>PRE-PREPARO DE CARNES</t>
  </si>
  <si>
    <t>PESAGEM/HIGIENIZAÇÃO</t>
  </si>
  <si>
    <t>DEPOSITO DE MATERIAL DE LIMPEZA</t>
  </si>
  <si>
    <t>DEPOSITO DE CAIXA</t>
  </si>
  <si>
    <t>DISPENSA</t>
  </si>
  <si>
    <t>CÂMARA FRIGORÍFICA REFRIGERADA</t>
  </si>
  <si>
    <t>DEPÓSITO DE UTENSÍLIOS DE COZINHA</t>
  </si>
  <si>
    <t>CÂMARA DE LIXO</t>
  </si>
  <si>
    <t>ACESSO À COBERTA</t>
  </si>
  <si>
    <t>AREAS DE CIRCULAÇÃO</t>
  </si>
  <si>
    <t>LAVAGEM</t>
  </si>
  <si>
    <t>ALTURA(m)</t>
  </si>
  <si>
    <t>DESCONTO(m²)</t>
  </si>
  <si>
    <t>AREA(m²)</t>
  </si>
  <si>
    <t>PAREDE 1 - LAVAGEM</t>
  </si>
  <si>
    <t>PAREDE 2 - LAVAGEM</t>
  </si>
  <si>
    <t>PAREDE 3 - LAVAGEM</t>
  </si>
  <si>
    <t>TOTAL</t>
  </si>
  <si>
    <t>REVESTIMENTO CERAMICO (10X10 CM) COM BAIXA ABSORÇÃO DE ÁGUA, PEI NÃO APLICÁVEL, COR BRANCO BRILHANTE.</t>
  </si>
  <si>
    <t>AREA BRUTA(m²)</t>
  </si>
  <si>
    <t>FACHADA FRONTAL - PARTE A</t>
  </si>
  <si>
    <t>FACHADA FRONTAL - PARTE B</t>
  </si>
  <si>
    <t>FACHADA FRONTAL - DESCARGA DE GENERICOS</t>
  </si>
  <si>
    <t>FACHADA POSTERIOR - PARTE A</t>
  </si>
  <si>
    <t>FACHADA POSTERIOR - PARTE B</t>
  </si>
  <si>
    <t xml:space="preserve">FACHADA LATERAL DIREITA </t>
  </si>
  <si>
    <t>FACHADA LATERAL DIREITA - DESCARGA DE GENERICOS</t>
  </si>
  <si>
    <t>FACHADA LATERAL DIREITA  - PILAR INCLINADO</t>
  </si>
  <si>
    <t>FACHADA LATERAL ESQUERDA</t>
  </si>
  <si>
    <t>FACHADA LATERAL ESQUERDA - DESCARGA DE GENERICOS</t>
  </si>
  <si>
    <t>FACHADA LATERAL ESQUERDA - BLOCO ADMINISTRATIVO</t>
  </si>
  <si>
    <t>FACHADA LATERAL ESQUERDA - PILAR INCLINADO</t>
  </si>
  <si>
    <t>REVESTIMENTOEM CASQUILHO  CERÂMICO (LAMINAS DE 7X22 CM) COM BAIXA ABSORÇÃO DE ÁGUA, NA COR VERMELHA.</t>
  </si>
  <si>
    <t>FACHADA FRONTAL  - PARTE ADMINISTRATIVA</t>
  </si>
  <si>
    <t>FACHADA FRONTAL - PARTE SALÃO</t>
  </si>
  <si>
    <t>FACHADA POSTERIOR - PARTE ADMINISTRATICA</t>
  </si>
  <si>
    <t>FACHADA POSTERIOR - PARTE SALÃO</t>
  </si>
  <si>
    <t>BRISE</t>
  </si>
  <si>
    <t>DESCARGA DE GENERICOS</t>
  </si>
  <si>
    <t>ALVENARIAS E DIVISÓRIAS</t>
  </si>
  <si>
    <t>5.1</t>
  </si>
  <si>
    <t>ALVENARIA DE VEDAÇÃO DE BLOCOS CERÂMICOS FURADOS NA HORIZONTAL DE 9X19X19CM (ESPESSURA 9CM) DE PAREDES COM ÁREA LÍQUIDA MENOR QUE 6M² SEM VÃOS E ARGAMASSA DE ASSENTAMENTO COM PREPARO EM BETONEIRA. AF_06/2014</t>
  </si>
  <si>
    <t>PAREDE 1 - ACESSO À COBERTA</t>
  </si>
  <si>
    <t>PAREDE 2 - ACESSO À COBERTA</t>
  </si>
  <si>
    <t>PAREDE 1 - WC FEMININO</t>
  </si>
  <si>
    <t>PAREDE 1 - WC FEMININO PNE</t>
  </si>
  <si>
    <t>PAREDE 3 - WC MASCULINO</t>
  </si>
  <si>
    <t>PAREDE 2 - WC MASCULINO PNE</t>
  </si>
  <si>
    <t>PAREDE 3 - PESAGEM E HIGIENIZAÇÃO</t>
  </si>
  <si>
    <t>PAREDE ANEXA AO SALÃO - FACHADA NORTE</t>
  </si>
  <si>
    <t xml:space="preserve">   </t>
  </si>
  <si>
    <t>PAREDES ANEXAS AO SALÃO - FACHADA SUL</t>
  </si>
  <si>
    <t>5.2</t>
  </si>
  <si>
    <t>ALVENARIA DE VEDAÇÃO DE BLOCOS CERÂMICOS FURADOS NA HORIZONTAL DE 9X19X19CM (ESPESSURA 9CM) DE PAREDES COM ÁREA LÍQUIDA MAIOR OU IGUAL A 6M² SEM VÃOS E ARGAMASSA DE ASSENTAMENTO COM PREPARO EM BETONEIRA. AF_06/2014</t>
  </si>
  <si>
    <t>PAREDE 1 - COORDENAÇÃO</t>
  </si>
  <si>
    <t>PAREDE 2 - COORDENAÇÃO</t>
  </si>
  <si>
    <t>PAREDE 1 - DEPÓSITO DE UTENSÍLIOS DE COZINHA</t>
  </si>
  <si>
    <t>PAREDE 1 - CARAMA DE LIXO</t>
  </si>
  <si>
    <t>PAREDE 1 - VESTIÁRIO E BANHEIRO FEMININO</t>
  </si>
  <si>
    <t>PAREDE 2 - WC FEMININO</t>
  </si>
  <si>
    <t>PAREDE 2 - WC MASCULINO</t>
  </si>
  <si>
    <t>PAREDE 1 - REPAROS DE SUCO</t>
  </si>
  <si>
    <t>PAREDE 3 - COCÇÃO  &amp; PREPARO</t>
  </si>
  <si>
    <t>PAREDE 1 - PESAGEM E HIGIENIZAÇÃO</t>
  </si>
  <si>
    <t>PAREDE 2 - DISPENSA</t>
  </si>
  <si>
    <t>PAREDE 2 - CAMERA FRIGORIFICA</t>
  </si>
  <si>
    <t>PAREDE 3 - CAMERA FRIGORIFICA</t>
  </si>
  <si>
    <t>PAREDE FACHADA OESTE</t>
  </si>
  <si>
    <t>5.3</t>
  </si>
  <si>
    <t>ALVENARIA DE VEDAÇÃO DE BLOCOS CERÂMICOS FURADOS NA HORIZONTAL DE 9X19X19CM (ESPESSURA 9CM) DE PAREDES COM ÁREA LÍQUIDA MENOR QUE 6M² COM VÃOS E ARGAMASSA DE ASSENTAMENTO COM PREPARO EM BETONEIRA. AF_06/2014</t>
  </si>
  <si>
    <t>PAREDE 2 - DEPÓSITO DE UTENSÍLIOS DE COZINHA</t>
  </si>
  <si>
    <t>PAREDE 2 - CAMARA DE LIXO</t>
  </si>
  <si>
    <t>PAREDE 3 - WC FEMININO</t>
  </si>
  <si>
    <t>PAREDE 4 - WC FEMININO</t>
  </si>
  <si>
    <t>PAREDE 2 - WC FEMININO PNE</t>
  </si>
  <si>
    <t>PAREDE 1 - WC MASCULINO</t>
  </si>
  <si>
    <t>PAREDE 4 - WC MASCULINO</t>
  </si>
  <si>
    <t>PAREDE 1 - WC MASCULINO PNE</t>
  </si>
  <si>
    <t>PAREDE 1 - DEPOSITO DE CAIXAS</t>
  </si>
  <si>
    <t>PAREDE  2 - DEPOSITO DE CAIXAS</t>
  </si>
  <si>
    <t>PAREDES CAMARA FRIGORÍFICA &amp; DISPENSA- FACHADA LESTE</t>
  </si>
  <si>
    <t>PAREDE PREPARO VERDURAS - FACHADA SUL</t>
  </si>
  <si>
    <t>PAREDE DEPOSITO - FACHADA NORTE</t>
  </si>
  <si>
    <t>5.4</t>
  </si>
  <si>
    <t>ALVENARIA DE VEDAÇÃO DE BLOCOS CERÂMICOS FURADOS NA HORIZONTAL DE 9X19X19CM (ESPESSURA 9CM) DE PAREDES COM ÁREA LÍQUIDA MAIOR OU IGUAL A 6M² COM VÃOS E ARGAMASSA DE ASSENTAMENTO COM PREPARO EM BETONEIRA. AF_06/2014</t>
  </si>
  <si>
    <t>PAREDE 3 - COORDENAÇÃO</t>
  </si>
  <si>
    <t>PAREDE 2 - VESTIÁRIO E BANHEIRO FEMININO</t>
  </si>
  <si>
    <t>PAREDE 1 - VESTIÁRIO E BANHEIRO MASCULINO</t>
  </si>
  <si>
    <t>PAREDE 2 - REPAROS DE SUCO</t>
  </si>
  <si>
    <t>PAREDE 1 - COCÇÃO  &amp; PREPARO</t>
  </si>
  <si>
    <t>PAREDE 2 - COCÇÃO  &amp; PREPARO</t>
  </si>
  <si>
    <t>PAREDE 1 - PRÉ-PREPARO DE CARNE</t>
  </si>
  <si>
    <t>PAREDE 2 - PRÉ-PREPARO DE CARNE</t>
  </si>
  <si>
    <t>PAREDE 3 - PRÉ-PREPARO DE CARNE</t>
  </si>
  <si>
    <t>PAREDE 1 - PRE-PREPARO DE CEREAIS</t>
  </si>
  <si>
    <t>PAREDE 2 - PRE-PREPARO DE CEREAIS</t>
  </si>
  <si>
    <t>PAREDE 2 - PESAGEM E HIGIENIZAÇÃO</t>
  </si>
  <si>
    <t>PAREDE 4 - PESAGEM E HIGIENIZAÇÃO</t>
  </si>
  <si>
    <t>PAREDE 1 - DISPENSA</t>
  </si>
  <si>
    <t>PAREDE 1 - CAMERA FRIGORIFICA</t>
  </si>
  <si>
    <t xml:space="preserve">PAREDES SALÃO - FACHADA NORTE </t>
  </si>
  <si>
    <t>PAREDES COORDENAÇÃO - FACHADA NORTE</t>
  </si>
  <si>
    <t>PAREDE VESTIÁRIO M&amp;F - FACHADA NORTE</t>
  </si>
  <si>
    <t>PAREDES VESTIÁRIO M - FACHADA LESTE</t>
  </si>
  <si>
    <t>PADERE DISPENSA - FACHADA SUL</t>
  </si>
  <si>
    <t>PAREDE PASSAGEM - FACHADA SUL</t>
  </si>
  <si>
    <t>PAREDE PREPARO DE SUCOS - FACHADA SUL</t>
  </si>
  <si>
    <t>PAREDE SALÃO &amp; WC -  FACHADA SUL</t>
  </si>
  <si>
    <t xml:space="preserve">PAREDE 1 -  LAVAGEM </t>
  </si>
  <si>
    <t>5.5</t>
  </si>
  <si>
    <t>FIXAÇÃO (ENCUNHAMENTO) DE ALVENARIA DE VEDAÇÃO COM TIJOLO MACIÇO. AF_03/2016</t>
  </si>
  <si>
    <t>PAREDE VESTIARIO M&amp;F - FACHADA NORTE</t>
  </si>
  <si>
    <t xml:space="preserve">PAREDE 1 - COORDENAÇÃO </t>
  </si>
  <si>
    <t>PAREDE - DEPOSITO DE UTENSILIOS E COBERTURA</t>
  </si>
  <si>
    <t xml:space="preserve">PAREDE VESTIARIO FEMININO </t>
  </si>
  <si>
    <t>PAREDE VESTIARIO MASCULINO</t>
  </si>
  <si>
    <t>PAREDE 1-  CAMERA FRIGORIFICA</t>
  </si>
  <si>
    <t>PAREDE 1- PASSAGEM E HIGIENIZAÇÃO</t>
  </si>
  <si>
    <t>PAREDE 2 - PASSAGEM E HIGIENIZAÇÃO</t>
  </si>
  <si>
    <t>PAREDE 3 - PASSAGEM E HIGIENIZAÇÃO</t>
  </si>
  <si>
    <t>PAREDE 1 - PREPARAÇÃO DE SUCO</t>
  </si>
  <si>
    <t>PAREDE 2 - PREPARAÇÃO DE SUCO</t>
  </si>
  <si>
    <t>PAREDE 1 - COCÇÃO/PREPARO</t>
  </si>
  <si>
    <t>PAREDE 2 - COCÇÃO/PREPARO</t>
  </si>
  <si>
    <t>PAREDE 3 - COCÇÃO/PREPARO</t>
  </si>
  <si>
    <t>PAREDE 1 - AREA DE DISTRIBUIÇÃO E WC</t>
  </si>
  <si>
    <t>COMPRIMENTO TOTAL(m)</t>
  </si>
  <si>
    <t>Divisória em granito verde ubatuba, polido dos dois lados, acabamento boleado, e= 2cm, assentado com argamassa traco 1:4, arremate em cimento branco, exclusive ferragens</t>
  </si>
  <si>
    <t>VERGA MOLDADA IN LOCO EM CONCRETO PARA JANELAS COM 1,5 M OU MAIS DE VÃO. AF_03/2016</t>
  </si>
  <si>
    <t>COMPRIMENTO (m)</t>
  </si>
  <si>
    <t>DEPOSITO DE UTENSÍLIOS DE COSINHA</t>
  </si>
  <si>
    <t>VESTIARIO E BANHEIRO FEMININO/MASCULINO</t>
  </si>
  <si>
    <t>CÂMARA FRIGORÍFICA CONGELADA</t>
  </si>
  <si>
    <t>CÂMARA FRIGORIFICA REFRIGERADA</t>
  </si>
  <si>
    <t>PRE-PREPARO DE VERDURAS E LEGUMES</t>
  </si>
  <si>
    <t>PREPARO DE SUCOS E REFRESCO</t>
  </si>
  <si>
    <t>PASSAGEM/HIGIENIZAÇÃO</t>
  </si>
  <si>
    <t>COMPRIMENTO TOTAL (M)</t>
  </si>
  <si>
    <t>CONTRAVERGA MOLDADA IN LOCO EM CONCRETO PARA VÃOS DE 1,5 M OU MAIS DE COMPRIMENTO. AF_03/2016</t>
  </si>
  <si>
    <t>VERGA MOLDADA IN LOCO EM CONCRETO PARA JANELAS MENORES QUE 1,5 M DE VÃO. AF_03/2016</t>
  </si>
  <si>
    <t>DEPOSITO DE CAIXAS</t>
  </si>
  <si>
    <t>PASSAGEM/ HIGIENIZAÇÃO</t>
  </si>
  <si>
    <t>PASSAGEM/ HIGIENIZAÇÃO - C01</t>
  </si>
  <si>
    <t>PRÉ-PREPARO DE VERDURAS E LEGUMES</t>
  </si>
  <si>
    <t xml:space="preserve">PREPARO DE SUCOS E REFRESCOS </t>
  </si>
  <si>
    <t>WC MASCUNILO/FEMININO/PNE</t>
  </si>
  <si>
    <t>CONTRAVERGA MOLDADA IN LOCO EM CONCRETO PARA VÃOS MENORES QUE 1,5 M OU MAIS DE COMPRIMENTO. AF_03/2016</t>
  </si>
  <si>
    <t>VERGA MOLDADA IN LOCO EM CONCRETO PARA PORTAS COM 1,5 M  OU MAIS DE VÃO. AF_03/2016</t>
  </si>
  <si>
    <t>GAS E LIXO</t>
  </si>
  <si>
    <t>VERGA MOLDADA IN LOCO EM CONCRETO PARA PORTAS COM ATÉ 1,5 M DE VÃO. AF_03/2016</t>
  </si>
  <si>
    <t xml:space="preserve">COORDENAÇÃO </t>
  </si>
  <si>
    <t>DEPOSITOS DE UTENSÍLIOS DE COZINHA</t>
  </si>
  <si>
    <t>CAMARA DE LIXO REFRIGERADA</t>
  </si>
  <si>
    <t xml:space="preserve">ACESSO À COBERTA </t>
  </si>
  <si>
    <t>ENTRADA DE FUNCIONARIOS FACHADA LESTE</t>
  </si>
  <si>
    <t>AREA DE CIRCULAÇÃO</t>
  </si>
  <si>
    <t>DEPOSITOS DE CAIXAS</t>
  </si>
  <si>
    <t>PASSAGEM / HIGIENIZAÇÃO</t>
  </si>
  <si>
    <t>COCÇÃO/PREPARO</t>
  </si>
  <si>
    <t>WC FEMININO E MASCULINO</t>
  </si>
  <si>
    <t>WC PNE FEMININO E MASCULINO</t>
  </si>
  <si>
    <t>FORROS</t>
  </si>
  <si>
    <t>10.1</t>
  </si>
  <si>
    <t>FORRO DE PVC, EM REGUAS DE 10 OU 20 CM, INCLUSIVE ESTRUTURA DE FIXAÇÃO. AF_05/2017_P</t>
  </si>
  <si>
    <t>QUANT.</t>
  </si>
  <si>
    <t>SALÃO</t>
  </si>
  <si>
    <t>VESTIARIO E BANHEIRO MASCULINO</t>
  </si>
  <si>
    <t>DESPENSA</t>
  </si>
  <si>
    <t>CÂMARAS FRIGORÍFICAS</t>
  </si>
  <si>
    <t>ÁREA TOTAL (m2)</t>
  </si>
  <si>
    <t>PINTURAS</t>
  </si>
  <si>
    <t>11.1</t>
  </si>
  <si>
    <t>APLICAÇÃO DE FUNDO SELADOR ACRÍLICO EM PAREDES, UMA DEMÃO. AF_06/2014</t>
  </si>
  <si>
    <t>PERIMETRO(m)</t>
  </si>
  <si>
    <t>PÉ DIREITO(m)</t>
  </si>
  <si>
    <t>DESCONTO (m²)</t>
  </si>
  <si>
    <t>ÁREA (m²)</t>
  </si>
  <si>
    <t>CÂMARA FRIGORIFICA</t>
  </si>
  <si>
    <t>CIRCULAÇÃO 1</t>
  </si>
  <si>
    <t>CIRCULAÇÃO 2</t>
  </si>
  <si>
    <t>CIRCULAÇÃO 3</t>
  </si>
  <si>
    <t>CIRCULAÇÃO 4</t>
  </si>
  <si>
    <t>ÁREA TOTAL (m²)</t>
  </si>
  <si>
    <t>11.2</t>
  </si>
  <si>
    <t>APLICAÇÃO DE FUNDO SELADOR ACRÍLICO EM TETO, UMA DEMÃO. AF_06/2014</t>
  </si>
  <si>
    <t>DEPOSITO DE UTENSÍLIOS DE COZINHA</t>
  </si>
  <si>
    <t>CÂMARA DE LIXO REFRIGERADA</t>
  </si>
  <si>
    <t>PRÉ PREPARO DE VERDURAS E LEGUMES</t>
  </si>
  <si>
    <t>PREPARO DE SUCOS E REFRESCOS</t>
  </si>
  <si>
    <t>DESCARGA DE GÊNERICOS</t>
  </si>
  <si>
    <t>APLICAÇÃO E LIXAMENTO DE MASSA LÁTEX EM PAREDES, DUAS DEMÃOS. AF_06/2014</t>
  </si>
  <si>
    <t>APLICAÇÃO E LIXAMENTO DE MASSA LÁTEX EM TETO, DUAS DEMÃOS. AF_06/2014</t>
  </si>
  <si>
    <t>APLICAÇÃO MANUAL DE PINTURA COM TINTA LÁTEX ACRÍLICA EM PAREDES, DUAS DEMÃOS. AF_06/2014</t>
  </si>
  <si>
    <t>APLICAÇÃO MANUAL DE PINTURA COM TINTA LÁTEX ACRÍLICA EM TETO, DUAS DEMÃOS. AF_06/2014</t>
  </si>
  <si>
    <t>12.1</t>
  </si>
  <si>
    <t>PERÍMETRO(m)</t>
  </si>
  <si>
    <t>ALTURA (m)</t>
  </si>
  <si>
    <t>VESTIARIO E BANHEIRO FEMININO</t>
  </si>
  <si>
    <t>WC FEMININO PNE</t>
  </si>
  <si>
    <t>WC MASCULINO PNE</t>
  </si>
  <si>
    <t>WC FEMININO</t>
  </si>
  <si>
    <t>WC MASCULINO</t>
  </si>
  <si>
    <t>QUANT TOTAL (und)</t>
  </si>
  <si>
    <t>12.2</t>
  </si>
  <si>
    <t>MICTÓRIO SIFONADO LOUÇA BRANCA  PADRÃO MÉDIO  FORNECIMENTO E INSTALAÇÃO. AF_01/2020</t>
  </si>
  <si>
    <t>WC PNE MASCULINO</t>
  </si>
  <si>
    <t>WC PNE FEMININO</t>
  </si>
  <si>
    <t>Barra de apoio em aço inox AINSI 304, 70cm, espessura 40mm, distância para a parede ou outro obstáculo  de, no mínino 40 cm.</t>
  </si>
  <si>
    <t>Barra de apoio em aço inox AINSI 304, 80 cm, espessura 40mm, distância para a parede ou outro osbtáculo de no mínimo 40mm.</t>
  </si>
  <si>
    <t>Barra de apoio em "U" em aço inox AINSI 304, COMPRIMENTO 30cm, espessura de 40mm, distância para a parede ou outro obstáculo de no mínimo 40mm.</t>
  </si>
  <si>
    <t xml:space="preserve">WC FEMININO </t>
  </si>
  <si>
    <t>ÁREA</t>
  </si>
  <si>
    <t>Dispenser para sabonete líquido</t>
  </si>
  <si>
    <t>TIPO</t>
  </si>
  <si>
    <t>VÃO DA PORTA</t>
  </si>
  <si>
    <t>VÃO LIVRE</t>
  </si>
  <si>
    <t>QUANTIDADE</t>
  </si>
  <si>
    <t>PORTA DE GIRO, COM 2 FOLHAS MÓVEIS</t>
  </si>
  <si>
    <t>1,86X2,40</t>
  </si>
  <si>
    <t>1,80X2,37</t>
  </si>
  <si>
    <t xml:space="preserve">PORTA  DE GIRO, COM 1 FOLHA MOVEL. </t>
  </si>
  <si>
    <t>1,06X2,40</t>
  </si>
  <si>
    <t>1,00X2,10</t>
  </si>
  <si>
    <t>PORTA  DE GIRO, COM 1 FOLHA MÓVEL</t>
  </si>
  <si>
    <t>0,96X2,4</t>
  </si>
  <si>
    <t>0,9X2,1</t>
  </si>
  <si>
    <t>PORTA COM ESTRUTURA DE AÇO GALVANIZADO, FECHAMENTO EM CHAPA GALVANIZADA.</t>
  </si>
  <si>
    <t>1,06X2,13</t>
  </si>
  <si>
    <t>1X2,10</t>
  </si>
  <si>
    <t>PORTA  DE GIRO, COM 1 FOLHA MÓVEL, COM TELA MILIMETRADA</t>
  </si>
  <si>
    <t>PORTA DE ALIMÍNIO ANODIZADO FECHAMENTO TIPO VENEZIANA OU LAMBRI</t>
  </si>
  <si>
    <t>0,9X2,10</t>
  </si>
  <si>
    <t>0,96X1,8</t>
  </si>
  <si>
    <t>0,76X1,8</t>
  </si>
  <si>
    <t>0,7X2,10</t>
  </si>
  <si>
    <t>0,76X2,4</t>
  </si>
  <si>
    <t>PORTA VAI E VEM, COM 2 FOLHAS MÓVEIS. COM BANDEIRA FIXA.</t>
  </si>
  <si>
    <t>1,20X2,10</t>
  </si>
  <si>
    <t>1,2X2,07</t>
  </si>
  <si>
    <t>PORTA  DE GIRO, COM 2 FOLHAS MÓVEIS, UMA INTERNA (ALUMÍNIO), COM BANDEIRA FIXA, E UMA EXTERNA COM TELA MILIMETRADA REMOVÍVEL</t>
  </si>
  <si>
    <t>PORTA  DE GIRO, COM 2 FOLHAS MÓVEIS, UMA INTERNA, OUTRA EXTERNA</t>
  </si>
  <si>
    <t>1,26X2,40</t>
  </si>
  <si>
    <t>1,2X2,1</t>
  </si>
  <si>
    <t>PORTA  DE GIRO, COM 4 FOLHAS, 2 MOVEIS E 2 FIXAS.</t>
  </si>
  <si>
    <t>2,2X3</t>
  </si>
  <si>
    <t>1,6X2,4</t>
  </si>
  <si>
    <t xml:space="preserve"> JANELA DE CORRER, 2 FOLHAS MÓVEIS</t>
  </si>
  <si>
    <t>1,80X1,15 / 1,25</t>
  </si>
  <si>
    <t>1,8 X 0,85 / 1,55</t>
  </si>
  <si>
    <t xml:space="preserve"> JANELA DE CORRER, 2 FOLHAS MÓVEIS. COM TELA MILIMETRADA REMOVÍVEL</t>
  </si>
  <si>
    <t>1,5X0,85 / 1,55</t>
  </si>
  <si>
    <t>2,40 X 0,5 / 1,9</t>
  </si>
  <si>
    <t>2 X 0,85 / 1,55</t>
  </si>
  <si>
    <t>1 X 0,5 / 1,9</t>
  </si>
  <si>
    <t>0,8 X 0,5 / 1,9</t>
  </si>
  <si>
    <t xml:space="preserve"> JANELA DE CORRER, 2 FOLHAS MÓVEIS. COM BANDEIRA FIXA E TELA MILIMETRADA REMOVÍVEL</t>
  </si>
  <si>
    <t>1,45 X 1,95 / 1,61</t>
  </si>
  <si>
    <t>1 X 0,85 / 1,55</t>
  </si>
  <si>
    <t>0,8 X 0,85 / 1,55</t>
  </si>
  <si>
    <t xml:space="preserve"> JANELA DE VIDRO TEMPERADO 6 MM NA COR VERDE, MOLDURA EM ALUMINIO ANODIZADO.</t>
  </si>
  <si>
    <t>JANELA DE VISOR FIXO.</t>
  </si>
  <si>
    <t>1,80 X 1,15 / 1,25</t>
  </si>
  <si>
    <t>1,6 X 1,2 / 0,9</t>
  </si>
  <si>
    <t>GUARDA-CORPO DE AÇO GALVANIZADO, MONTANTES VERTICAIS E SUPERIOR, SEÇÃO CIRCULAR, DIAMETRO 50 MM, FECHAMENTO HORIZONTAL COM TUBO DE SEÇÃO CIRCULAR, DIÂMETRO 12,5 MM...</t>
  </si>
  <si>
    <t>COMPRIMENTO</t>
  </si>
  <si>
    <t>FACHADA FRONTAL</t>
  </si>
  <si>
    <t>FACHADA POSTERIOR</t>
  </si>
  <si>
    <t>FACHADA FRONTAL E POSTERIIOR</t>
  </si>
  <si>
    <t>FACHADA LATERAL DIREITA E ESQUERDA</t>
  </si>
  <si>
    <t>CORRIMÃO DE TUBO DE AÇO GALVANIZADO, SEÇÃO CIRCULAR, DIAMETRO 40 MM, SUPORTE VERTICAL SEÇÃO CIRCULAR DIÂMETRO 50 MM, ACABAMENTO EM PINTURA COM ESMALTE SINTÉTICO...</t>
  </si>
  <si>
    <t>CHAPISCO APLICADO EM ALVENARIAS E ESTRUTURAS DE CONCRETO INTERNAS, COM COLHER DE PEDREIRO.  ARGAMASSA TRAÇO 1:3 COM PREPARO EM BETONEIRA 400L. AF_06/2014</t>
  </si>
  <si>
    <t xml:space="preserve">PAREDE  INTERNA 1 - SALÃO </t>
  </si>
  <si>
    <t>PAREDE  INTERNA 2 - SALÃO</t>
  </si>
  <si>
    <t>PAREDE  INTERNA 3 - SALÃO</t>
  </si>
  <si>
    <t>PAREDE  INTERNA 4 - SALÃO</t>
  </si>
  <si>
    <t>PAREDE   INTERNA 5 - SALÃO</t>
  </si>
  <si>
    <t>PAREDE  INTERNA 6 - SALÃO</t>
  </si>
  <si>
    <t>PAREDE  INTERNA 7 - SALÃO</t>
  </si>
  <si>
    <t>PAREDE  INTERNA 8 - SALÃO</t>
  </si>
  <si>
    <t>PAREDE INTERNA 1 - LAVAGEM</t>
  </si>
  <si>
    <t>PAREDE INTERNA 2- LAVAGEM</t>
  </si>
  <si>
    <t>PAREDE INTERNA 3 - LAVAGEM</t>
  </si>
  <si>
    <t>PAREDE INTERNA 4 - LAVAGEM</t>
  </si>
  <si>
    <t>PAREDE INTERNA 1 - COORDENAÇÃO</t>
  </si>
  <si>
    <t>PAREDE INTERNA 2 - COORDENAÇÃO</t>
  </si>
  <si>
    <t>PAREDE INTERNA 3 - COORDENAÇÃO</t>
  </si>
  <si>
    <t>PAREDE INTERNA 4 - COORDENAÇÃO</t>
  </si>
  <si>
    <t>PAREDE  INTERNA 1 - DEPOSITO DE UTENSILIOS DE COZINHA</t>
  </si>
  <si>
    <t>PAREDE INTERNA 2 - DEPOSITO DE UTENSILIOS DE COZINHA</t>
  </si>
  <si>
    <t>PAREDE INTERNA 3 - DEPOSITO DE UTENSILIOS DE COZINHA</t>
  </si>
  <si>
    <t>PAREDE INTERNA 4 - DEPOSITO DE UTENSILIOS DE COZINHA</t>
  </si>
  <si>
    <t xml:space="preserve">PAREDE INTERNA 1 - CÂMARA DE LIXO REFRIGERADA </t>
  </si>
  <si>
    <t xml:space="preserve">PAREDE INTERNA 2 -  CÂMARA DE LIXO REFRIGERADA </t>
  </si>
  <si>
    <t>PAREDE INTERNA 1 - ACESSO À COBERTA</t>
  </si>
  <si>
    <t>PAREDE INTERNA 2 - ACESSO À COBERTA</t>
  </si>
  <si>
    <t>PAREDE INTERNA 3 - ACESSO À COBERTA</t>
  </si>
  <si>
    <t>PAREDE INTERNA 1 - BANHEIRO FEMININO</t>
  </si>
  <si>
    <t>PAREDE INTERNA 2 - BANHEIRO FEMININO</t>
  </si>
  <si>
    <t>PAREDE INTERNA 3 - BANHEIRO FEMININO</t>
  </si>
  <si>
    <t>PAREDE INTERNA 4 - BANHEIRO FEMININO</t>
  </si>
  <si>
    <t>PAREDE INTERNA 1 - BANHEIRO MASCULINO</t>
  </si>
  <si>
    <t>PAREDE INTERNA 2 - BANHEIRO MASCULINO</t>
  </si>
  <si>
    <t>PAREDE INTERNA 3 - BANHEIRO MASCULINO</t>
  </si>
  <si>
    <t>PAREDE INTERNA 4 - BANHEIRO MASCULINO</t>
  </si>
  <si>
    <t>PAREDE INTERNA 1 - CORREDOR</t>
  </si>
  <si>
    <t>PAREDE INTERNA 2 - CORREDOR</t>
  </si>
  <si>
    <t>PAREDE INTERNA 1 - DESPENSA</t>
  </si>
  <si>
    <t>PAREDE INTERNA 2 - DESPENSA</t>
  </si>
  <si>
    <t>PAREDE INTERNA 3 -  DESPENSA</t>
  </si>
  <si>
    <t>PAREDE INTERNA 4 - DESPENSA</t>
  </si>
  <si>
    <t>PAREDE INTERNA 1 - DEPOSITO DE CAIXA</t>
  </si>
  <si>
    <t>PAREDE INTERNA 2 - DEPOSITO DE CAIXA</t>
  </si>
  <si>
    <t>PAREDE INTERNA 3 - DEPOSITO DE CAIXA</t>
  </si>
  <si>
    <t>PAREDE INTERNA 1 - DEPOSITO DE MATERIAL DE LIMPEZA</t>
  </si>
  <si>
    <t>PAREDE INTERNA 2 - DEPOSITO DE MATERIAL DE LIMPEZA</t>
  </si>
  <si>
    <t>PAREDE INTERNA 3 - DEPOSITO DE MATERIAL DE LIMPEZA</t>
  </si>
  <si>
    <t>PAREDE INTERNA 4 - DEPOSITO DE MATERIAL DE LIMPEZA</t>
  </si>
  <si>
    <t>PAREDE INTERNA 1 - PESAGEM E HIGIENIZAÇÃO</t>
  </si>
  <si>
    <t>PAREDE INTERNA 2 - PESAGEM E HIGIENIZAÇÃO</t>
  </si>
  <si>
    <t>PAREDE INTERNA 3 - PESAGEM E HIGIENIZAÇÃO</t>
  </si>
  <si>
    <t>PAREDE INTERNA 4 - PESAGEM E HIGIENIZAÇÃO</t>
  </si>
  <si>
    <t>PAREDE INTERNA 3 - CORREDOR</t>
  </si>
  <si>
    <t>PAREDE INTERNA 4 - CORREDOR</t>
  </si>
  <si>
    <t>PAREDE INTERNA 1 - PREPARO DE CARNES</t>
  </si>
  <si>
    <t>PAREDE INTERNA 2 - PREPARO DE CARNES</t>
  </si>
  <si>
    <t>PAREDE INTERNA 3 - PREPARO DE CARNES</t>
  </si>
  <si>
    <t>PAREDE INTERNA 4 - PREPARO DE CARNES</t>
  </si>
  <si>
    <t>PAREDE INTERNA 1 - PRE-PREPARO DE CEREAIS</t>
  </si>
  <si>
    <t>PAREDE INTERNA 2 - PRE-PREPARO DE CEREAIS</t>
  </si>
  <si>
    <t>PAREDE INTERNA 3 - PRE-PREPARO DE CEREAIS</t>
  </si>
  <si>
    <t>PAREDE INTERNA 4 - PRE-PREPARO DE CEREAIS</t>
  </si>
  <si>
    <t>PAREDE INTERNA 1 - PRE-PREPARO DE VERDURAS E LEGUMES</t>
  </si>
  <si>
    <t>PAREDE INTERNA 2 - PRE-PREPARO DE VERDURAS E LEGUMES</t>
  </si>
  <si>
    <t>PAREDE INTERNA 3 - PRE-PREPARO DE VERDURAS E LEGUMES</t>
  </si>
  <si>
    <t>PAREDE INTERNA 4 - PRE-PREPARO DE VERDURAS E LEGUMES</t>
  </si>
  <si>
    <t>PAREDE INTERNA 1 - PREPARO DE SUCOS E REFRESCO</t>
  </si>
  <si>
    <t>PAREDE INTERNA 2 - PREPARO DE SUCOS E REFRESCO</t>
  </si>
  <si>
    <t>PAREDE INTERNA 3 - PREPARO DE SUCOS E REFRESCO</t>
  </si>
  <si>
    <t>PAREDE INTERNA 4 - PREPARO DE SUCOS E REFRESCO</t>
  </si>
  <si>
    <t>PAREDE INTERNA 1 - WC MASCULINO</t>
  </si>
  <si>
    <t>PAREDE INTERNA 1 - WC FEMININO</t>
  </si>
  <si>
    <t>PAREDE INTERNA 2 - WC FEMININO</t>
  </si>
  <si>
    <t>PAREDE INTERNA 3 - WC FEMININO</t>
  </si>
  <si>
    <t>PAREDE INTERNA 4 - WC FEMININO</t>
  </si>
  <si>
    <t>PAREDE INTERNA 1 - WC FEMININO PNE</t>
  </si>
  <si>
    <t>PAREDE INTERNA 2 - WC FEMININO PNE</t>
  </si>
  <si>
    <t>PAREDE INTERNA 3 - WC FEMININO PNE</t>
  </si>
  <si>
    <t>PAREDE INTERNA 4 - WC FEMININO PNE</t>
  </si>
  <si>
    <t>PAREDE INTERNA 1 - WC MASCULINO PNE</t>
  </si>
  <si>
    <t>PAREDE INTERNA 2 - WC MASCULINO PNE</t>
  </si>
  <si>
    <t>PAREDE INTERNA 3 - WC MASCULINO PNE</t>
  </si>
  <si>
    <t>PAREDE INTERNA 4 - WC MASCULINO PNE</t>
  </si>
  <si>
    <t>CHAPISCO APLICADO EM ALVENARIA (SEM PRESENÇA DE VÃOS) E ESTRUTURAS DE CONCRETO DE FACHADA, COM COLHER DE PEDREIRO.  ARGAMASSA TRAÇO 1:3 COM PREPARO EM BETONEIRA 400L. AF_06/2014</t>
  </si>
  <si>
    <t>FACHADA LATERAL ESQUERDA RESTAURANTE</t>
  </si>
  <si>
    <t>FACHADA LATERAL ESQUERDA  - PILAR INCLINADO</t>
  </si>
  <si>
    <t>FACHADA POSTERIOR - PILAR INCLINADO</t>
  </si>
  <si>
    <t>FACHADA FRONTAL  - PILAR INCLINADO</t>
  </si>
  <si>
    <t>CAIXA DÁGUA - FACHADA LATERAL ESQUERDA</t>
  </si>
  <si>
    <t>CAIXA DÁGUA - FACHADA LATERAL DIREITA</t>
  </si>
  <si>
    <t>CAIXA DÁGUA - FACHADA FRONTAL</t>
  </si>
  <si>
    <t>FACHADA LATERAL ESQUERDA - BLOCO DE ADM</t>
  </si>
  <si>
    <t>DEPOSITO DE UTENSILIOS DE COZINHA</t>
  </si>
  <si>
    <t>ACESSO À ÁREA</t>
  </si>
  <si>
    <t>VESTIARIO FEMININO</t>
  </si>
  <si>
    <t>VESTIARIO MASCULINO</t>
  </si>
  <si>
    <t>PRE-PREPARO DE CERAIS</t>
  </si>
  <si>
    <t>MASSA ÚNICA, PARA RECEBIMENTO DE PINTURA, EM ARGAMASSA TRAÇO 1:2:8, PREPARO MECÂNICO COM BETONEIRA 400L, APLICADA MANUALMENTE EM TETO, ESPESSURA DE 25MM, COM EXECUÇÃO DE TALISCAS. AF_03/2015</t>
  </si>
  <si>
    <t>DESCARGA DE GENBERICOS</t>
  </si>
  <si>
    <t>MASSA ÚNICA, PARA RECEBIMENTO DE PINTURA, EM ARGAMASSA TRAÇO 1:2:8, PREPARO MANUAL, APLICADA MANUALMENTE EM FACES INTERNAS DE PAREDES, ESPESSURA DE 20MM, COM EXECUÇÃO DE TALISCAS. AF_06/2014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</si>
  <si>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</si>
  <si>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</si>
  <si>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EMBOÇO OU MASSA ÚNICA EM ARGAMASSA TRAÇO 1:2:8, PREPARO MANUAL, APLICADA MANUALMENTE EM PANOS DE FACHADA COM PRESENÇA DE VÃOS, ESPESSURA DE 25 MM. AF_06/2014</t>
  </si>
  <si>
    <t>FACHADA POSTERIOR - ADM</t>
  </si>
  <si>
    <t>FACHADA FRONTAL - PARTE ADM</t>
  </si>
  <si>
    <t>FACHADA POSTERIOR - SALÃO</t>
  </si>
  <si>
    <t>FACHADA FRONTAL - SALÃO</t>
  </si>
  <si>
    <t>FACHADA LATERAL DIREITA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</si>
  <si>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</si>
  <si>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LARGURA (m)</t>
  </si>
  <si>
    <t>INFRAESTRUTURA</t>
  </si>
  <si>
    <t>SUPERESTRUTURA</t>
  </si>
  <si>
    <t>NOME</t>
  </si>
  <si>
    <t>LARGURA</t>
  </si>
  <si>
    <t>ALTURA</t>
  </si>
  <si>
    <t>VOLUME (M3)</t>
  </si>
  <si>
    <t>S6</t>
  </si>
  <si>
    <t>S7</t>
  </si>
  <si>
    <t>S9</t>
  </si>
  <si>
    <t>S10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</si>
  <si>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</si>
  <si>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</si>
  <si>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</si>
  <si>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</si>
  <si>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</si>
  <si>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</si>
  <si>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</si>
  <si>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</si>
  <si>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</si>
  <si>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</si>
  <si>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</si>
  <si>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</si>
  <si>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</si>
  <si>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</si>
  <si>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</si>
  <si>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S37</t>
  </si>
  <si>
    <t>S38</t>
  </si>
  <si>
    <t>S39</t>
  </si>
  <si>
    <t>S1-11</t>
  </si>
  <si>
    <t>S2-12</t>
  </si>
  <si>
    <t>S3-13</t>
  </si>
  <si>
    <t>S4-14</t>
  </si>
  <si>
    <t>S31-40</t>
  </si>
  <si>
    <t>S32-S41</t>
  </si>
  <si>
    <t>S33-42</t>
  </si>
  <si>
    <t>S34-43</t>
  </si>
  <si>
    <t>S45-47</t>
  </si>
  <si>
    <t>S46-48</t>
  </si>
  <si>
    <t>S5-8-15</t>
  </si>
  <si>
    <t>S35-36-44</t>
  </si>
  <si>
    <t>REATERRO MANUAL DE VALAS COM COMPACTAÇÃO MECANIZADA(é o espaço que deixou a mais para fazer a sapata) - calcular depois de fazer viga baldrame</t>
  </si>
  <si>
    <t>Volume (M3)</t>
  </si>
  <si>
    <t xml:space="preserve">volume de escavação </t>
  </si>
  <si>
    <t>volume das sapatas</t>
  </si>
  <si>
    <t>CONCRETO SIMPLES USINADO fck=30MPa</t>
  </si>
  <si>
    <t>3.1</t>
  </si>
  <si>
    <t>SAPATAS</t>
  </si>
  <si>
    <t>VIGAS BALDRAMES</t>
  </si>
  <si>
    <t>3.2</t>
  </si>
  <si>
    <t>ARMAÇÃO DE SAPATAS E VIGAS BALDRAMES COM FERRO 5.0mm²</t>
  </si>
  <si>
    <t>PESO (Kg)</t>
  </si>
  <si>
    <t>VOLUME(m3)</t>
  </si>
  <si>
    <t>3.3</t>
  </si>
  <si>
    <t>ARMAÇÃO DE SAPATAS E VIGAS BALDRAMES COM FERRO 6.3mm²</t>
  </si>
  <si>
    <t>3.4</t>
  </si>
  <si>
    <t>ARMAÇÃO DE SAPATAS E VIGAS BALDRAMES COM FERRO 8.0mm²</t>
  </si>
  <si>
    <t>ARMAÇÃO DE SAPATAS E VIGAS BALDRAMES COM FERRO 10.0mm²</t>
  </si>
  <si>
    <t>3.5</t>
  </si>
  <si>
    <t>3.6</t>
  </si>
  <si>
    <t>ARMAÇÃO DE SAPATAS E VIGAS BALDRAMES COM FERRO 12.5mm²</t>
  </si>
  <si>
    <t>3.7</t>
  </si>
  <si>
    <t>ARMAÇÃO DE SAPATAS E VIGAS BALDRAMES COM FERRO 16.0mm²</t>
  </si>
  <si>
    <t>3.8</t>
  </si>
  <si>
    <t>ARMAÇÃO DE SAPATAS E VIGAS BALDRAMES COM FERRO 20.0mm²</t>
  </si>
  <si>
    <t>ESCAVACAO MECANICA, A CEU ABERTO, EM MATERIAL DE 1A CATEGORIA, COM ESCAVADEIRA HIDRAULICA, CAPACIDADE DE 0,78 M3</t>
  </si>
  <si>
    <t>CONCRETO MAGRO PARA LASTRO, TRAÇO 1:4,5:4,5 (CIMENTO/ AREIA MÉDIA/ BRITA 1)  - PREPARO MECÂNICO COM BETONEIRA 400 L. AF_07/2016</t>
  </si>
  <si>
    <t>VOLUME (m3)</t>
  </si>
  <si>
    <t>L1</t>
  </si>
  <si>
    <t>L2</t>
  </si>
  <si>
    <t>Forma plana para estruturas, em compensado plastificado de 12mm, 04 usos, exclusive escoramento - Revisada 07.2015</t>
  </si>
  <si>
    <t>ÁREA (m2)</t>
  </si>
  <si>
    <t>3.9</t>
  </si>
  <si>
    <t>3.10</t>
  </si>
  <si>
    <t>3.11</t>
  </si>
  <si>
    <t>3.12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</si>
  <si>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</si>
  <si>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</si>
  <si>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</si>
  <si>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</si>
  <si>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</si>
  <si>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</si>
  <si>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</si>
  <si>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</si>
  <si>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</si>
  <si>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</si>
  <si>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VB11</t>
  </si>
  <si>
    <t>VB12</t>
  </si>
  <si>
    <t>VB13</t>
  </si>
  <si>
    <t>VB14</t>
  </si>
  <si>
    <t>VB15</t>
  </si>
  <si>
    <t>VB16</t>
  </si>
  <si>
    <t>VB17</t>
  </si>
  <si>
    <t>VB18</t>
  </si>
  <si>
    <t>VB19</t>
  </si>
  <si>
    <t>VB20</t>
  </si>
  <si>
    <t>VB21</t>
  </si>
  <si>
    <t>VB22</t>
  </si>
  <si>
    <t>VB23</t>
  </si>
  <si>
    <t>VB24</t>
  </si>
  <si>
    <t>VB25</t>
  </si>
  <si>
    <t>VB26</t>
  </si>
  <si>
    <t>VB27</t>
  </si>
  <si>
    <t>VB28</t>
  </si>
  <si>
    <t>VB29</t>
  </si>
  <si>
    <t>VB30</t>
  </si>
  <si>
    <t>VB31</t>
  </si>
  <si>
    <t>VB32</t>
  </si>
  <si>
    <t>VB33</t>
  </si>
  <si>
    <t>VB34</t>
  </si>
  <si>
    <t>VB35</t>
  </si>
  <si>
    <t>VB36</t>
  </si>
  <si>
    <t>VB37</t>
  </si>
  <si>
    <t>VB38</t>
  </si>
  <si>
    <t>VB39</t>
  </si>
  <si>
    <t>VB40</t>
  </si>
  <si>
    <t>VB41</t>
  </si>
  <si>
    <t>VB42</t>
  </si>
  <si>
    <t>VB43</t>
  </si>
  <si>
    <t>VB44</t>
  </si>
  <si>
    <t>ÁREA (M2)</t>
  </si>
  <si>
    <t>volume do concreto magro</t>
  </si>
  <si>
    <t>Estrutura Metálica p/ Cobertura c/Vigas-Treliça Pratt UDC150 e terças em UDC 127, 2 águas, sem lanternin, vãos 20,01 a 30,0m, pintado 1 d oxido ferro + 2 d esmalte epóxi branco, exceto forn. Telhas - Executada</t>
  </si>
  <si>
    <t>Coberta</t>
  </si>
  <si>
    <t>4.1</t>
  </si>
  <si>
    <t>4.2</t>
  </si>
  <si>
    <t>Telhamento com telha em aço galvalume, dupla, trapezoidal, com preenchimento PIR 20mm, FSup.=não pintada, FInf.=Filme Alum. Bco, TP40 - 2 x 0,43mm, Kingspan- Isoeste ou simila</t>
  </si>
  <si>
    <t>4.3</t>
  </si>
  <si>
    <t>Cumeeira termoacústica</t>
  </si>
  <si>
    <t>Comprimento (M)</t>
  </si>
  <si>
    <t>Forma plana para estruturas, em compensado plastificado de 12mm, 05 usos, exclusive escoramento - Revisada 07.2015</t>
  </si>
  <si>
    <t>Pilares</t>
  </si>
  <si>
    <t>Vigas</t>
  </si>
  <si>
    <t>Reservatório</t>
  </si>
  <si>
    <t>4.4</t>
  </si>
  <si>
    <t>4.5</t>
  </si>
  <si>
    <t>4.6</t>
  </si>
  <si>
    <t>ARMAÇÃO DE PILARES E VIGAS COM FERRO 5.0mm²</t>
  </si>
  <si>
    <t>4.7</t>
  </si>
  <si>
    <t>ARMAÇÃO DE PILARES E VIGAS COM FERRO 6.3mm²</t>
  </si>
  <si>
    <t>4.8</t>
  </si>
  <si>
    <t>ARMAÇÃO DE PILARES E VIGAS COM FERRO 8.0mm²</t>
  </si>
  <si>
    <t>4.9</t>
  </si>
  <si>
    <t>ARMAÇÃO DE PILARES E VIGAS COM FERRO 10.0mm²</t>
  </si>
  <si>
    <t>4.10</t>
  </si>
  <si>
    <t>ARMAÇÃO DE PILARES E VIGAS COM FERRO 12.5mm²</t>
  </si>
  <si>
    <t>4.11</t>
  </si>
  <si>
    <t>4.12</t>
  </si>
  <si>
    <t>ARMAÇÃO DE PILARES E VIGAS COM FERRO 16.0mm²</t>
  </si>
  <si>
    <t>4.13</t>
  </si>
  <si>
    <t>ARMAÇÃO DE PILARES E VIGAS COM FERRO 20.0mm²</t>
  </si>
  <si>
    <t>Laje pré-fabricada treliçada para piso ou cobertura, intereixo 38cm, h=16cm, el. enchimento em EPS h=12cm, inclusive escoramento em madeira e capeamento 4cm.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</si>
  <si>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</si>
  <si>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</si>
  <si>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</si>
  <si>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</si>
  <si>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</si>
  <si>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</si>
  <si>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</si>
  <si>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</si>
  <si>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</si>
  <si>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</si>
  <si>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</si>
  <si>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</si>
  <si>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</si>
  <si>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</si>
  <si>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LAJES TRELIÇADAS</t>
  </si>
  <si>
    <t>LAJES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</si>
  <si>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</si>
  <si>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</si>
  <si>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</si>
  <si>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</si>
  <si>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</si>
  <si>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</si>
  <si>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</si>
  <si>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</si>
  <si>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</si>
  <si>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</si>
  <si>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</si>
  <si>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</si>
  <si>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4.14</t>
  </si>
  <si>
    <t>Laje pré-fabricada treliçada para piso ou cobertura, intereixo 38cm, h=12cm, el. enchimento em EPS h=8cm, inclusive escoramento em madeira e capeamento 4cm.</t>
  </si>
  <si>
    <t>4.15</t>
  </si>
  <si>
    <t>ARMAÇÃO DE LAJES COM FERRO 5.0mm²</t>
  </si>
  <si>
    <t>4.16</t>
  </si>
  <si>
    <t>ARMAÇÃO DE LAJES COM FERRO 6.3mm²</t>
  </si>
  <si>
    <t>4.17</t>
  </si>
  <si>
    <t>ARMAÇÃO DE LAJES COM FERRO 10.0mm²</t>
  </si>
  <si>
    <t>4.18</t>
  </si>
  <si>
    <t>4.19</t>
  </si>
  <si>
    <t>FORMA</t>
  </si>
  <si>
    <t>4.20</t>
  </si>
  <si>
    <t>CONCRETO CICLÓPICO</t>
  </si>
  <si>
    <t>4.21</t>
  </si>
  <si>
    <t>4.22</t>
  </si>
  <si>
    <t>4.23</t>
  </si>
  <si>
    <t>4.24</t>
  </si>
  <si>
    <t>4.25</t>
  </si>
  <si>
    <t>4.26</t>
  </si>
  <si>
    <t>SERVIÇOS PRELIMINARES</t>
  </si>
  <si>
    <t>1.1</t>
  </si>
  <si>
    <t>LIMPEZA MECANIZADA DE TERRENO COM REMOCAO DE CAMADA VEGETAL, UTILIZANDO MOTONIVELADORA</t>
  </si>
  <si>
    <t>COMP.(m)</t>
  </si>
  <si>
    <t>ESTACIONAMENTO E ÁREA DA OBRA</t>
  </si>
  <si>
    <t>1.2</t>
  </si>
  <si>
    <t>TAPUME DE CHAPA DE MADEIRA COMPENSADA, E= 6MM, COM PINTURA A CAL E REAPROVEITAMENTO DE 2X</t>
  </si>
  <si>
    <t>CONTORNO DA OBRA</t>
  </si>
  <si>
    <t>1.4</t>
  </si>
  <si>
    <t>LOCACAO CONVENCIONAL DE OBRA, UTILIZANDO GABARITO DE TÁBUAS CORRIDAS PONTALETADAS A CADA 2,00M - 2 UTILIZAÇÕES</t>
  </si>
  <si>
    <t>AO REDOR DA OBRA</t>
  </si>
  <si>
    <t>PERÍMETRO TOTAL(M)</t>
  </si>
  <si>
    <t>1.5</t>
  </si>
  <si>
    <t>PLACA DE OBRA EM CHAPA DE ACO GALVANIZADO</t>
  </si>
  <si>
    <t>EM LOCAL VÍSIVEL</t>
  </si>
  <si>
    <t>SERVIÇOS EM TERRA</t>
  </si>
  <si>
    <t>2.1</t>
  </si>
  <si>
    <t>Escavação e carga com escavadeira hidráulica de material de 1ª categoria ou de jazida</t>
  </si>
  <si>
    <t>VOLUME TOTAL(M3)</t>
  </si>
  <si>
    <t>2.2</t>
  </si>
  <si>
    <t>EMP.(%)</t>
  </si>
  <si>
    <t>DMT (km)</t>
  </si>
  <si>
    <t>M3XKM</t>
  </si>
  <si>
    <t>DA JAZIDA PARA O LOCAL DA OBRA</t>
  </si>
  <si>
    <t>2.3</t>
  </si>
  <si>
    <t>ESPALHAMENTO MECANIZADO (COM MOTONIVELADORA 140 HP) MATERIAL 1A. CATEGORIA</t>
  </si>
  <si>
    <t>ESTACIONAMENTO, ARRUAMENTOS E ÁREA DA OBRA</t>
  </si>
  <si>
    <t>2.4</t>
  </si>
  <si>
    <t>1.3</t>
  </si>
  <si>
    <t>ART DE EXECUÇÃO</t>
  </si>
  <si>
    <t>QTDE</t>
  </si>
  <si>
    <t>1.6</t>
  </si>
  <si>
    <t>PROJETO DE GLP OU GN, ATÉ 10 PONTOS, INCLUSO QUANTITATIVOS, MEMORIAL DESCRITIVO E ART</t>
  </si>
  <si>
    <t>M³ / Km</t>
  </si>
  <si>
    <t>5.7</t>
  </si>
  <si>
    <t>IMPERMEABILIZAÇÕES</t>
  </si>
  <si>
    <t>6.1</t>
  </si>
  <si>
    <t>Regularização de base com argamassa, traço 1 : 4, esp. média = 2,5cm</t>
  </si>
  <si>
    <t>CAIXA D'ÁGUA</t>
  </si>
  <si>
    <t>ÁREA COMPRESSORES</t>
  </si>
  <si>
    <t>6.2</t>
  </si>
  <si>
    <t>Impermeabilização c/ manta asfáltica 4mm, estruturada com não-tecido de poliéster, inclusive aplicação de 1 demão de primer, exceto proteção mecânica</t>
  </si>
  <si>
    <t>6.3</t>
  </si>
  <si>
    <t>PROTEÇÃO MECÂNICA DE SUPERFÍCIE HORIZONTAL COM ARGAMASSA DE CIMENTO E AREIA, TRAÇO 1:3, E=2CM</t>
  </si>
  <si>
    <t>COBERTURA E PROTEÇÕES</t>
  </si>
  <si>
    <t>7.1</t>
  </si>
  <si>
    <t>TELHAMENTO COM TELHA ONDULADA DE FIBROCIMENTO E = 6 MM, COM RECOBRIMENTO LATERAL DE 1 1/4 DE ONDA PARA TELHADO COM INCLINAÇÃO MÁXIMA DE 10°, COM ATÉ 2 ÁGUAS, INCLUSO IÇAMENTO</t>
  </si>
  <si>
    <t>COBERTA</t>
  </si>
  <si>
    <t>7.2</t>
  </si>
  <si>
    <t>TRAMA DE MADEIRA COMPOSTA POR TERÇAS PARA TELHADOS DE ATÉ 2 ÁGUAS PARA TELHA ONDULADA DE FIBROCIMENTO, METÁLICA, PLÁSTICA OU TERMOACÚSTICA, INCLUSO TRANSPORTE VERTICAL</t>
  </si>
  <si>
    <t>7.3</t>
  </si>
  <si>
    <t>Rufo de concreto armado fck=20mpa l=30cm e h=5cm</t>
  </si>
  <si>
    <t>COMPRIMENTO TOTAL(M)</t>
  </si>
  <si>
    <t>7.4</t>
  </si>
  <si>
    <t>Calha em alvenaria / concreto, impermeabilizada c/ manta asfáltica de 4mm</t>
  </si>
  <si>
    <t>COBERTURA</t>
  </si>
  <si>
    <t>8.1</t>
  </si>
  <si>
    <t>Janela em alumínio, cor N/P/B, tipo moldura-vidro, de correr ou abrir, exclusive vidro</t>
  </si>
  <si>
    <t>J12</t>
  </si>
  <si>
    <t>J13</t>
  </si>
  <si>
    <t>8.2</t>
  </si>
  <si>
    <t>8.3</t>
  </si>
  <si>
    <t>8.4</t>
  </si>
  <si>
    <t>8.5</t>
  </si>
  <si>
    <t>ÁREA UNIT.</t>
  </si>
  <si>
    <t>P10</t>
  </si>
  <si>
    <t>P11</t>
  </si>
  <si>
    <t>G01</t>
  </si>
  <si>
    <t>J03</t>
  </si>
  <si>
    <t>J04</t>
  </si>
  <si>
    <t>J07</t>
  </si>
  <si>
    <t>J10</t>
  </si>
  <si>
    <t>C01</t>
  </si>
  <si>
    <t>C02</t>
  </si>
  <si>
    <t>C03</t>
  </si>
  <si>
    <t xml:space="preserve">ÁREA TOTAL(M2) </t>
  </si>
  <si>
    <t>8.6</t>
  </si>
  <si>
    <t>ÁREA(m²)</t>
  </si>
  <si>
    <t>GRADE COM MOLDURA DE METALON, PERFIL RETANGULAR 50x30mm,e=2mm, BARRA CHATA FERRO GALVANIZADO 1 1/2"x 1/4"</t>
  </si>
  <si>
    <t>8.7</t>
  </si>
  <si>
    <t>8.8</t>
  </si>
  <si>
    <t>8.9</t>
  </si>
  <si>
    <t>8.10</t>
  </si>
  <si>
    <t>8.11</t>
  </si>
  <si>
    <t>GUARDA-CORPO DE AÇO GALVANIZADO, ESTRUTURA TUBULAR RETANGULAR 25X50 MM (MOTANTES VERTICAIS) E BARRAS CHATAS DE 2" X 1/4" (AMARRAÇÃO HORIZONTAL)</t>
  </si>
  <si>
    <t>Porta frigorífica 2,0 x 1,0 x 0,10 em aço inox 430 AISI430/450 c/ núcleo isolante em PUR (poliuretano injetado) c/ retardante a chama classe R1 c/ isolamento para resfriados #50mm</t>
  </si>
  <si>
    <t>ESQUADRIAS METÁLICAS</t>
  </si>
  <si>
    <t>ESQUADRIAS DE MADEIRA</t>
  </si>
  <si>
    <t>9.1</t>
  </si>
  <si>
    <t>Porta em madeira compensada (canela), lisa, semi-ôca, 1,20 x 2,10 m, 2 folhas, com visor(40x50cm), tipo vai-vem, provida de bate maca e rodapé em chapa de aço inox, inclusive batentes e ferragens, exceto vidros - ORSE 8104</t>
  </si>
  <si>
    <t>COMP(m)</t>
  </si>
  <si>
    <t>P08</t>
  </si>
  <si>
    <t>9.2</t>
  </si>
  <si>
    <t>Veda porta tipo guilhotina, veda fresta em borracha EPDM 9 X 2 mm</t>
  </si>
  <si>
    <t>P12</t>
  </si>
  <si>
    <t>QUANTIDADE TOTAL(UND)</t>
  </si>
  <si>
    <t>Porta em madeira compensada, lisa, semi-ôca, 0.80 x 2.10 m, revestida c/fórmica, inclusive batentes e ferragens</t>
  </si>
  <si>
    <t>FERRAGENS</t>
  </si>
  <si>
    <t>10.2</t>
  </si>
  <si>
    <t>FERRAGENS CROMADAS PARA PORTA DE VIDRO TEMPERADO</t>
  </si>
  <si>
    <t>P01</t>
  </si>
  <si>
    <t>MOLA HIDRÁULICA PARA PORTA DE VIDRO TEMPERADO</t>
  </si>
  <si>
    <t>VIDROS</t>
  </si>
  <si>
    <t>DESCONTO (X)</t>
  </si>
  <si>
    <t xml:space="preserve"> J1</t>
  </si>
  <si>
    <t xml:space="preserve"> J2</t>
  </si>
  <si>
    <t xml:space="preserve"> J3</t>
  </si>
  <si>
    <t xml:space="preserve"> J4</t>
  </si>
  <si>
    <t xml:space="preserve"> J5</t>
  </si>
  <si>
    <t xml:space="preserve"> J6</t>
  </si>
  <si>
    <t xml:space="preserve"> J7</t>
  </si>
  <si>
    <t xml:space="preserve"> J8</t>
  </si>
  <si>
    <t xml:space="preserve"> J9</t>
  </si>
  <si>
    <t xml:space="preserve"> J10</t>
  </si>
  <si>
    <t>J11</t>
  </si>
  <si>
    <t>P02</t>
  </si>
  <si>
    <t>P03</t>
  </si>
  <si>
    <t>SALÃO DE REFEIÇÕES</t>
  </si>
  <si>
    <t>HALL WC MASC /FEM</t>
  </si>
  <si>
    <t>WC MAS/FEM</t>
  </si>
  <si>
    <t>PRÉ-PREPARO CARNE</t>
  </si>
  <si>
    <t>PRÉ-PREPARO CEREAIS</t>
  </si>
  <si>
    <t>DML</t>
  </si>
  <si>
    <t>VESTIÁRIO FEMININO</t>
  </si>
  <si>
    <t>VESTIÁRIO MASCULINO</t>
  </si>
  <si>
    <t>CIRCULAÇÃO COORDENAÇÃO</t>
  </si>
  <si>
    <t>CIRCULAÇÃO VESTIÁRIOS</t>
  </si>
  <si>
    <t>CIRCULAÇÃO PRÉ-PREPARO</t>
  </si>
  <si>
    <t>CIRCULAÇÃO CÂMARAS</t>
  </si>
  <si>
    <t>ÁREA DAS CÂMARAS</t>
  </si>
  <si>
    <t>DEPÓSITO DE CAIXAS</t>
  </si>
  <si>
    <t>FORRO MINERAL OWA, PLACAS 625x625mm,NCR=0,90,e=15mm</t>
  </si>
  <si>
    <t>ÁREA DO EXAUSTOR</t>
  </si>
  <si>
    <t>CASA DE MÁQUINA</t>
  </si>
  <si>
    <t>REVESTIMENTOS</t>
  </si>
  <si>
    <t>5.8</t>
  </si>
  <si>
    <t>ALVENARIA DE VEDAÇÃO DE BLOCOS CERÂMICOS FURADOS NA HORIZONTAL DE 14X9X19CM (ESPESSURA 14CM, BLOCO DEITADO) DE PAREDES COM ÁREA LÍQUIDA MAIOR QUE 6M² COM VÃOS E ARGAMASSA DE ASSENTAMENTO COM PREPARO EM BETONEIRA. AF_06/2014</t>
  </si>
  <si>
    <t>BASE (m)</t>
  </si>
  <si>
    <t>PILARES INCLINADOS (Retângulo)</t>
  </si>
  <si>
    <t>PILARES INCLINADOS (Triângulo)</t>
  </si>
  <si>
    <t>DESC. (m)</t>
  </si>
  <si>
    <t>5.6</t>
  </si>
  <si>
    <t>COBOGO DE CONCRETO (ELEMENTO VAZADO), 7X40X40CM, ASSENTADO COM ARGAMASSA TRACO 1:4 (CIMENTO E AREIA)</t>
  </si>
  <si>
    <t>CÂMARA FRIGORÍFICA</t>
  </si>
  <si>
    <t>PORTA DE ALUMÍNIO ANODIZADO</t>
  </si>
  <si>
    <t>Tela de proteção tipo mosquiteira removível, em fibra de vidro com revestimento em PVC e requadro em alumínio</t>
  </si>
  <si>
    <t xml:space="preserve">VIDRO TEMPERADO, ESPESSURA 6MM 
 </t>
  </si>
  <si>
    <t>13.1</t>
  </si>
  <si>
    <t>13.2</t>
  </si>
  <si>
    <t>13.3</t>
  </si>
  <si>
    <t>CHAPISCO APLICADO NO TETO, COM ROLO DE TEXTURA. ARGAMASSA INDUSTRIALIZADA COM PREPARO MANUAL. AF_06/2014</t>
  </si>
  <si>
    <t>13.4</t>
  </si>
  <si>
    <t>13.5</t>
  </si>
  <si>
    <t>13.6</t>
  </si>
  <si>
    <t>13.7</t>
  </si>
  <si>
    <t>13.8</t>
  </si>
  <si>
    <t>13.9</t>
  </si>
  <si>
    <t>13.10</t>
  </si>
  <si>
    <t>EMBOÇO OU MASSA ÚNICA EM ARGAMASSA TRAÇO 1:2:8, PREPARO MANUAL, APLICADA MANUALMENTE EM PANOS DE FACHADA SEM PRESENÇA DE VÃOS, ESPESSURA DE 25 MM. AF_06/2014</t>
  </si>
  <si>
    <t>13.11</t>
  </si>
  <si>
    <t>13.12</t>
  </si>
  <si>
    <t>Revestimento cerâmico para piso ou parede, 20 x 20 cm, conforme projeto arquitetônico, Elizabeth ou similar, aplicado com argamassa industrializada AC-II, rejuntado, exclusive regularização de base ou emboço</t>
  </si>
  <si>
    <t>COCÇÃO</t>
  </si>
  <si>
    <t>PRÉ-PREPARO VERDURAS</t>
  </si>
  <si>
    <t>DEPÓSITO DE UTENSÍLIOS</t>
  </si>
  <si>
    <t>13.13</t>
  </si>
  <si>
    <t>Revestimento parede com divisórias de gesso acartonado (dry wall), 2 placas standard 12,5mm,distância máxima de 600mm, lã de vidro 50mm, e=120mm</t>
  </si>
  <si>
    <t>13.14</t>
  </si>
  <si>
    <t>PAVIMENTAÇÃO</t>
  </si>
  <si>
    <t>14.1</t>
  </si>
  <si>
    <t xml:space="preserve">ATERRO COM AREIA COM ADENSAMENTO HIDRAULICO </t>
  </si>
  <si>
    <t>ACESSO SALÃO DE REFEIÇÕES</t>
  </si>
  <si>
    <t>ACESSO A COBERTURA</t>
  </si>
  <si>
    <t>14.2</t>
  </si>
  <si>
    <t>CONCRETO MAGRO PARA LASTRO, TRAÇO 1:4,5:4,5 (CIMENTO/ AREIA MÉDIA/ BRITA 1) - PREPARO MECÂNICO COM BETONEIRA 400 L</t>
  </si>
  <si>
    <t>14.3</t>
  </si>
  <si>
    <t>CONTRAPISO EM ARGAMASSA TRAÇO 1:4 (CIMENTO E AREIA), PREPARO MECÂNICO COM BETONEIRA 400 L, ESPESSURA 5CM</t>
  </si>
  <si>
    <t>ACESSO CASA DE MÁQ/EXAUSTOR</t>
  </si>
  <si>
    <t>RESERVATÓRIO ÁGUA QUENTE</t>
  </si>
  <si>
    <t>14.4</t>
  </si>
  <si>
    <t>SALÃO DE REFEIÇÕES/DISTRIBUIÇÃO</t>
  </si>
  <si>
    <t>14.10</t>
  </si>
  <si>
    <t>COMPR. (m)</t>
  </si>
  <si>
    <t>14.5</t>
  </si>
  <si>
    <t>EXECUÇÃO DE CALÇADA /PÁTIO/ESTACIONAMENTO EM  EM BLOCO DE CONCRETO INTERTRAVADO, TIPO PRISMA OU TIJOLO,20x10CM, E=6CM, COR CINZA</t>
  </si>
  <si>
    <t>DESCARGA DE GÊNEROS</t>
  </si>
  <si>
    <t>GÁS</t>
  </si>
  <si>
    <t>LIXO</t>
  </si>
  <si>
    <t>14.6</t>
  </si>
  <si>
    <t>14.7</t>
  </si>
  <si>
    <t>RODAPÉ EM PORCELANATO  H=7CM</t>
  </si>
  <si>
    <t>ÁREA DAS CÂMARAS/CIRCULAÇÃO</t>
  </si>
  <si>
    <t>14.8</t>
  </si>
  <si>
    <t>Perfil em U de alumínio, 15mm</t>
  </si>
  <si>
    <t>14.9</t>
  </si>
  <si>
    <t>Soleira em granito verde ubatuba, l = 15cm, e = 2cm</t>
  </si>
  <si>
    <t>INSTALAÇÕES HIDROSANITÁRIAS</t>
  </si>
  <si>
    <t>INSTALAÇÕES ELÉTRICAS</t>
  </si>
  <si>
    <t>INSTALAÇÕES DE COMBATE A INCÊNDIO E PÂNICO</t>
  </si>
  <si>
    <t>CABEAMENTO ESTRUTURADO E TELEFÔNICO</t>
  </si>
  <si>
    <t>INSTALAÇÕES DE CLIMATIZAÇÃO</t>
  </si>
  <si>
    <t>INSTALAÇÕES DE GÁS</t>
  </si>
  <si>
    <t>22.1</t>
  </si>
  <si>
    <t>22.2</t>
  </si>
  <si>
    <t>22.3</t>
  </si>
  <si>
    <t>22.4</t>
  </si>
  <si>
    <t>22.5</t>
  </si>
  <si>
    <t>22.6</t>
  </si>
  <si>
    <t>BANCADAS, LOUÇAS, METAIS E ACESSÓRIOS</t>
  </si>
  <si>
    <t>23.1</t>
  </si>
  <si>
    <t>23.2</t>
  </si>
  <si>
    <t>ADMINISTRAÇÃO LOCAL</t>
  </si>
  <si>
    <t>SERVIÇOS COMPLEMENTARES</t>
  </si>
  <si>
    <t>18.1</t>
  </si>
  <si>
    <t>Acionador manual (botoeira) tipo quebra-vidro, p/instal. Incendio</t>
  </si>
  <si>
    <t>SUBTOTAL</t>
  </si>
  <si>
    <t>Sistema de combate a incêncio</t>
  </si>
  <si>
    <t>Total</t>
  </si>
  <si>
    <t>18.2</t>
  </si>
  <si>
    <t>Central de alarme e detecção de incendio, capacidade: 8 laços, com 2 linhas, mod.VR-8L, Verin ou similar</t>
  </si>
  <si>
    <t>18.3</t>
  </si>
  <si>
    <t>Sirene aúdiovisual endereçavel, 120db, para alarme de incêndio</t>
  </si>
  <si>
    <t>18.4</t>
  </si>
  <si>
    <t>EXTINTOR DE PQS 4KG - FORNECIMENTO E INSTALACAO</t>
  </si>
  <si>
    <t>18.5</t>
  </si>
  <si>
    <t>EXTINTOR INCENDIO AGUA-PRESSURIZADA 10L INCL SUPORTE PAREDE CARGA COMPLETA FORNECIMENTO E COLOCACAO</t>
  </si>
  <si>
    <t>18.6</t>
  </si>
  <si>
    <t>ABRIGO PARA HIDRANTE, 90X60X17CM, COM REGISTRO GLOBO ANGULAR 45 GRAUS 2 1/2", ADAPTADOR STORZ 2 1/2", 2 MANGUEIRA DE INCÊNDIO 15M, REDUÇÃO 2 1/2" X 1 1/2" E ESGUICHO EM LATÃO 1 1/2" - FORNECIMENTO E INSTALAÇÃO. AF_10/2020</t>
  </si>
  <si>
    <t>18.7</t>
  </si>
  <si>
    <t>18.8</t>
  </si>
  <si>
    <t>JOELHO 90 GRAUS, EM FERRO GALVANIZADO, DN 65 (2 1/2"), CONEXÃO ROSQUEADA, INSTALADO EM REDE DE ALIMENTAÇÃO PARA HIDRANTE - FORNECIMENTO E INSTALAÇÃO. AF_12/2015</t>
  </si>
  <si>
    <t>18.9</t>
  </si>
  <si>
    <t>TÊ, EM FERRO GALVANIZADO, CONEXÃO ROSQUEADA, DN 65 (2 1/2"), INSTALADO EM REDE DE ALIMENTAÇÃO PARA HIDRANTE - FORNECIMENTO E INSTALAÇÃO. AF_12/2015</t>
  </si>
  <si>
    <t>18.10</t>
  </si>
  <si>
    <t>TUBO DE AÇO GALVANIZADO COM COSTURA, CLASSE MÉDIA, DN 65 (2 1/2"), CONEXÃO ROSQUEADA, INSTALADO EM REDE DE ALIMENTAÇÃO PARA HIDRANTE - FORNECIMENTO E INSTALAÇÃO. AF_10/2020</t>
  </si>
  <si>
    <t>18.11</t>
  </si>
  <si>
    <t>Placa de sinalizacao de seguranca contra incendio, fotoluminescente, retangular, *12 x 40* cm, em pvc *2* mm anti-chamas (simbolos, cores e pictogramas conforme nbr 13434)</t>
  </si>
  <si>
    <t>18.12</t>
  </si>
  <si>
    <t>Placa de sinalizacao de seguranca contra incendio, fotoluminescente, quadrada, *20 x 20* cm, em pvc *2* mm anti-chamas (simbolos, cores e pictogramas conforme nbr 13434)</t>
  </si>
  <si>
    <t>18.13</t>
  </si>
  <si>
    <t>LUVA, EM FERRO GALVANIZADO, DN 65 (2 1/2"), CONEXÃO ROSQUEADA, INSTALADO EM REDE DE ALIMENTAÇÃO PARA HIDRANTE - FORNECIMENTO E INSTALAÇÃO. AF_10/2020</t>
  </si>
  <si>
    <t>VALA PARA TUBO DE INCENDIO</t>
  </si>
  <si>
    <t>CAIXA DE PASSAGEM</t>
  </si>
  <si>
    <t>18.14</t>
  </si>
  <si>
    <t>18.15</t>
  </si>
  <si>
    <t>CAIXAS DE PASSAGEM PARA INCÊNDIO</t>
  </si>
  <si>
    <t>14.11</t>
  </si>
  <si>
    <t>Comprimento  (m)</t>
  </si>
  <si>
    <t>Largura (m)</t>
  </si>
  <si>
    <t>Número      (und)</t>
  </si>
  <si>
    <t>Área      (m²)</t>
  </si>
  <si>
    <t>RODAPÉ EM GRANILITE H=7CM</t>
  </si>
  <si>
    <t>SISTEMA DE PROTEÇÃO CONTRA DESCARGA ATMOSFÉRICAS</t>
  </si>
  <si>
    <t>BACIA SANITARIA COM CAIXA DE DESCARGA ACOPLADA PARA PCD, FORNECIMENTO E INSTALAÇÃO</t>
  </si>
  <si>
    <t>BACIA SANITARIA COM CAIXA DE DESCARGA ACOPLADA, LOUÇA BRANCA, FORNECIMENTO E INSTALAÇÃO</t>
  </si>
  <si>
    <t>23.3</t>
  </si>
  <si>
    <t>Lavatório louça suspenso, cor branca.</t>
  </si>
  <si>
    <t>23.4</t>
  </si>
  <si>
    <t>Tanque de louça (deca ref. tq 01) com coluna (deca ref. ct 11), com torneira metálica (deca linha c23 ref 1153), c/ válvula de plástico e conjunto de fixação  ou similares - Rev.02</t>
  </si>
  <si>
    <t>DEPÓSITO DE MATERIAL DE LIMPEZA</t>
  </si>
  <si>
    <t>PRÉ-PREPARO DE CEREAIS</t>
  </si>
  <si>
    <t>23.5</t>
  </si>
  <si>
    <t>23.6</t>
  </si>
  <si>
    <t>CUBA DE EMBUTIR OVAL EM LOUÇA BRANCA, 35 X 50CM OU EQUIVALENTE - FORNECIMENTO E INSTALAÇÃO. AF_12/2013</t>
  </si>
  <si>
    <t>PINTURA TINTA DE ACABAMENTO (PIGMENTADA) ESMALTE SINTÉTICO ACETINADO EM MADEIRA, 2 DEMÃOS. AF_01/2021</t>
  </si>
  <si>
    <t>Pintura de acabamento com esmalte sintético , cor branca, com pistola a ar comprimido, duas demão, acabamento acetinado</t>
  </si>
  <si>
    <t>P04</t>
  </si>
  <si>
    <t>G02</t>
  </si>
  <si>
    <t>COMBOGO C01</t>
  </si>
  <si>
    <t>COMBOGO C02</t>
  </si>
  <si>
    <t>COMBOGO C03</t>
  </si>
  <si>
    <t>Pintura de fundo com tinta alquídica com pistola a ar comprimido, uma demão, espessura de até 30 µm</t>
  </si>
  <si>
    <t>22.7</t>
  </si>
  <si>
    <t>22.8</t>
  </si>
  <si>
    <t>22.9</t>
  </si>
  <si>
    <t>PRÉ-PREPARO CARNES</t>
  </si>
  <si>
    <t>Pia de higienização de mãos com cuba redonda inox, Ø = 30cm</t>
  </si>
  <si>
    <t>23.7</t>
  </si>
  <si>
    <t>Torneira cromada de mesa para lavatório</t>
  </si>
  <si>
    <t>Torneira cromada de mesa para Pia</t>
  </si>
  <si>
    <t>23.8</t>
  </si>
  <si>
    <t>23.9</t>
  </si>
  <si>
    <t>PESAGEM</t>
  </si>
  <si>
    <t>23.10</t>
  </si>
  <si>
    <t>Torneira cromada de mesa para Tanque</t>
  </si>
  <si>
    <t>JARDIM</t>
  </si>
  <si>
    <t>23.11</t>
  </si>
  <si>
    <t>23.12</t>
  </si>
  <si>
    <t>Engate flexível de INOX 30cm</t>
  </si>
  <si>
    <t>Engate flexível de plástico branco 30cm</t>
  </si>
  <si>
    <t>Bancada em granito verde ubatuba, e = 2cm, inclusive respaldo 15cm  e  testeira 6cm</t>
  </si>
  <si>
    <t>23.13</t>
  </si>
  <si>
    <t>Chuveiro Plástico</t>
  </si>
  <si>
    <t>23.14</t>
  </si>
  <si>
    <t>23.15</t>
  </si>
  <si>
    <t>23.16</t>
  </si>
  <si>
    <t>Barra de apoio em aço inox AINSI 304, 60cm, espessura 40mm, distância para a parede ou outro obstáculo  de, no mínino 40 cm.</t>
  </si>
  <si>
    <t>23.17</t>
  </si>
  <si>
    <t>23.18</t>
  </si>
  <si>
    <t>Porta-papel higiênico, linha Domus, ref. 102 C40, da Meber ou similar</t>
  </si>
  <si>
    <t>23.19</t>
  </si>
  <si>
    <t>Dispenser para toalha interfolhada</t>
  </si>
  <si>
    <t>23.20</t>
  </si>
  <si>
    <t>23.21</t>
  </si>
  <si>
    <t>23.22</t>
  </si>
  <si>
    <t>Banco articulado para banho com pés de apoio 700x450mm (p/deficientes)</t>
  </si>
  <si>
    <t>Válvula para Lavatório, plástico branca</t>
  </si>
  <si>
    <t>23.23</t>
  </si>
  <si>
    <t>23.24</t>
  </si>
  <si>
    <t>Válvula para Pia, tipo Americana cromada</t>
  </si>
  <si>
    <t>23.25</t>
  </si>
  <si>
    <t>Sifão do tipo copo metálico para Pia</t>
  </si>
  <si>
    <t>Sifão do tipo copo PVC para Lavatório e Tanque</t>
  </si>
  <si>
    <t>23.26</t>
  </si>
  <si>
    <t>23.27</t>
  </si>
  <si>
    <t xml:space="preserve">Sifão do tipo flexível PVC </t>
  </si>
  <si>
    <t>24.1</t>
  </si>
  <si>
    <t>MESES</t>
  </si>
  <si>
    <t>25.1</t>
  </si>
  <si>
    <t>LIMPEZA GERAL</t>
  </si>
  <si>
    <t>VIDRO LAMINADO, ESPESSURA 6MM VERDE</t>
  </si>
  <si>
    <t>LUMINÁRIA DE EMERGÊNCIA COM 30 LEDS SMD DE 2W - FORNECIMENTO E INSTALAÇÃO</t>
  </si>
  <si>
    <t>EXECUÇÃO E COMPACTAÇÃO DE ATERRO COM SOLO PREDOMINANTEMENTE ARGILOSO - INCLUSIVE SOLO, ESCAVAÇÃO E CARGA</t>
  </si>
  <si>
    <t>VOLUME DE ATERRO</t>
  </si>
  <si>
    <t>QUANT (m3)</t>
  </si>
  <si>
    <t>M³</t>
  </si>
  <si>
    <t>VOLUME DE CORTE</t>
  </si>
  <si>
    <t>TRANSPORTE COM CAMINHÃO BASCULANTE DE 10 M3, EM VIA URBANA EM LEITO NATURAL, DMT 6KM</t>
  </si>
  <si>
    <t>MAPA DE CUBAÇÃO</t>
  </si>
  <si>
    <t>EXPURGO</t>
  </si>
  <si>
    <t>PISO TÁTIL ALERTA</t>
  </si>
  <si>
    <t>PISO TÁTIL DIRECIONAL</t>
  </si>
  <si>
    <t>PISO TÁTIL DE BORRACHA</t>
  </si>
  <si>
    <t>14.12</t>
  </si>
  <si>
    <t>PISO TÁTIL DE CONCRETO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</si>
  <si>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</si>
  <si>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</si>
  <si>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</si>
  <si>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</si>
  <si>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</si>
  <si>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</si>
  <si>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</si>
  <si>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</si>
  <si>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</si>
  <si>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</si>
  <si>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20.1</t>
  </si>
  <si>
    <t>20.2</t>
  </si>
  <si>
    <t>20.3</t>
  </si>
  <si>
    <t>20.4</t>
  </si>
  <si>
    <t>20.5</t>
  </si>
  <si>
    <t>JOELHO 90 GRAUS, PVC, SOLDÁVEL, DN 25MM, INSTALADO EM DRENO DE AR-CONDICIONADO - FORNECIMENTO E INSTALAÇÃO. AF_12/2014</t>
  </si>
  <si>
    <t>CAIXA DE ESPERA PARA PRE-INSTALAÇÃO DE AR CONDICIONADO SPLIT FORNECIMENTO E INSTALAÇÃO</t>
  </si>
  <si>
    <t>FORNECIMENTO E INSTALAÇÃO DE TUBULAÇÃO EM COBRE P/ INTERLIGAÇÃO DO CONDENSADOR AO EVAPORADOR, INCLUSIVE ISOLAMENTO, ALIMENTAÇÃO ELÉTRICA, CONEXÕES E FIXAÇÕES, P/ CONDICIONADORES DE AR SPLIT SYSTEM ATÉ 48.000 BTU.</t>
  </si>
  <si>
    <t>FORNECIMENTO E INSTALAÇÃO DE TUBULAÇÃO EM COBRE P/ INTERLIGAÇÃO DO CONDENSADOR AO EVAPORADOR, INCLUSIVE ISOLAMENTO, ALIMENTAÇÃO ELÉTRICA, CONEXÕES E FIXAÇÕES, P/ CONDICIONADORES DE AR SPLIT SYSTEM DE 60.000 BTU.</t>
  </si>
  <si>
    <t>TUBO, PVC, SOLDÁVEL, DN 25MM, INSTALADO EM DRENO DE AR-CONDICIONADO - FORNECIMENTO E INSTALAÇÃO. AF_12/2014</t>
  </si>
  <si>
    <t>CONFORME PROJETO</t>
  </si>
  <si>
    <t>TOTAL (UND)</t>
  </si>
  <si>
    <t>TOTAL (M)</t>
  </si>
  <si>
    <t>TUBO DE AÇO GALVANIZADO COM COSTURA, CLASSE MÉDIA, CONEXÃO ROSQUEADA, DN 20 (3/4"), INSTALADO EM RAMAIS E SUB-RAMAIS DE GÁS - FORNECIMENTO E INSTALAÇÃO. AF_12/2015</t>
  </si>
  <si>
    <t>VÁLVULA DE RETENÇÃO HORIZONTAL, DE BRONZE, ROSCÁVEL, 3/4" - FORNECIMENTO E INSTALAÇÃO. AF_01/2019</t>
  </si>
  <si>
    <t>LUVA, EM AÇO GALVANIZADO, DN 3/4", INSTALADA EM RAMAIS E SUB-RAMAIS DE GÁS - FORNECIMENTO E INSTALAÇÃO. AF_12/2015</t>
  </si>
  <si>
    <t>TUBO EM COBRE RÍGIDO, DN 15 MM, CLASSE E, COM ISOLAMENTO, INSTALADO EM RAMAL DE DISTRIBUIÇÃO  FORNECIMENTO E INSTALAÇÃO. AF_12/2015</t>
  </si>
  <si>
    <t>NIPLE, EM FERRO GALVANIZADO, CONEXÃO ROSQUEADA, DN 20 (3/4"), INSTALADO EM RAMAIS E SUB-RAMAIS DE GÁS - FORNECIMENTO E INSTALAÇÃO. AF_12/2015</t>
  </si>
  <si>
    <t>Fornecimento e assentamento de niple duplo de ferro galvanizado de   1/2"</t>
  </si>
  <si>
    <t>COTOVELO EM BRONZE/LATÃO, DN 15 MM X 1/2", 90 GRAUS, SEM ANEL DE SOLDA, BOLSA X ROSCA F, INSTALADO EM RAMAL DE DISTRIBUIÇÃO  FORNECIMENTO E INSTALAÇÃO. AF_01/2016</t>
  </si>
  <si>
    <t>Tê de cobre ou bronze d = 22 x 15 x 22 mm - fornecimento e instalação</t>
  </si>
  <si>
    <t>TE DE ACO GALVANIZADO 3/4" - FORNECIMENTO E INSTALACAO</t>
  </si>
  <si>
    <t>OBRA: CONSTRUÇÃO DO RESTAURANTE ESTUDANTIL DO IFPB-CAMPUS GUARABIRA</t>
  </si>
  <si>
    <t>LAJE COBERTA</t>
  </si>
  <si>
    <t>MESTRE DE OBRAS COM ENCARGOS COMPLEMENTARES</t>
  </si>
  <si>
    <t>ENGENHEIRO CIVIL DE OBRA JUNIOR COM ENCARGOS COMPLEMENTARES</t>
  </si>
  <si>
    <t>HORAS</t>
  </si>
  <si>
    <t>QUANT TOTAL (MES)</t>
  </si>
  <si>
    <t>QUANT TOTAL (HORAS)</t>
  </si>
  <si>
    <t>AS BUILT - PROJETO ELÉTRICO</t>
  </si>
  <si>
    <t>25.2</t>
  </si>
  <si>
    <t>25.3</t>
  </si>
  <si>
    <t>AS BUILT - PROJETO SPDA</t>
  </si>
  <si>
    <t>25.4</t>
  </si>
  <si>
    <t>AS BUILT - PROJETO HIDROSSANITÁRIO</t>
  </si>
  <si>
    <t>25.5</t>
  </si>
  <si>
    <t>AS BUILT - PROJETO CABEAMENTO LÓGICO E TELEFON</t>
  </si>
  <si>
    <t>25.6</t>
  </si>
  <si>
    <t>AS BUILT - PROJETO DE GÁS</t>
  </si>
  <si>
    <t>25.7</t>
  </si>
  <si>
    <t>AS BUILT - PROJETO DE COMBATE A INCÊNDIO</t>
  </si>
  <si>
    <t>HABITE-SE</t>
  </si>
  <si>
    <t>QUANT (M2)</t>
  </si>
  <si>
    <t>QUANT TOTAL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</si>
</sst>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.m"/>
    <numFmt numFmtId="165" formatCode="_-* #,##0.00_-;\-* #,##0.00_-;_-* &quot;-&quot;??_-;_-@"/>
    <numFmt numFmtId="166" formatCode="#,##0_ ;\-#,##0\ "/>
  </numFmts>
  <fonts count="31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rgb="FF00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3"/>
      <color rgb="FF000000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color rgb="FFFF0000"/>
      <name val="Arial Narrow"/>
      <family val="2"/>
    </font>
    <font>
      <sz val="8"/>
      <name val="Arial"/>
      <family val="2"/>
    </font>
    <font>
      <sz val="11"/>
      <color rgb="FFFF0000"/>
      <name val="Arial"/>
      <family val="2"/>
      <scheme val="minor"/>
    </font>
    <font>
      <sz val="11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2"/>
      <color theme="3"/>
      <name val="Arial Narrow"/>
      <family val="2"/>
    </font>
    <font>
      <b/>
      <sz val="12"/>
      <color rgb="FFFF0000"/>
      <name val="Arial Narrow"/>
      <family val="2"/>
    </font>
    <font>
      <b/>
      <sz val="11"/>
      <color theme="1"/>
      <name val="Arial"/>
      <family val="2"/>
      <scheme val="minor"/>
    </font>
    <font>
      <b/>
      <sz val="12"/>
      <color rgb="FF333333"/>
      <name val="Arial Narrow"/>
      <family val="2"/>
    </font>
  </fonts>
  <fills count="3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theme="4" tint="0.59999389629810485"/>
        <bgColor rgb="FFC9DAF8"/>
      </patternFill>
    </fill>
    <fill>
      <patternFill patternType="solid">
        <fgColor theme="5" tint="0.59999389629810485"/>
        <bgColor rgb="FFFF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rgb="FF00B0F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rgb="FF00B0F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rgb="FF00B0F0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rgb="FF00B0F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rgb="FFC9DAF8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0000"/>
      </patternFill>
    </fill>
    <fill>
      <patternFill patternType="solid">
        <fgColor theme="6" tint="0.59999389629810485"/>
        <bgColor rgb="FFFF9900"/>
      </patternFill>
    </fill>
    <fill>
      <patternFill patternType="solid">
        <fgColor theme="4" tint="0.59999389629810485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/>
      <diagonal/>
    </border>
    <border>
      <left style="medium">
        <color indexed="64"/>
      </left>
      <right/>
      <top/>
      <bottom style="medium">
        <color rgb="FFCCCCCC"/>
      </bottom>
      <diagonal/>
    </border>
    <border>
      <left style="medium">
        <color indexed="64"/>
      </left>
      <right/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/>
      <top style="medium">
        <color rgb="FFCCCCCC"/>
      </top>
      <bottom/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0" fontId="23" fillId="0" borderId="2"/>
    <xf numFmtId="0" fontId="5" fillId="0" borderId="2"/>
    <xf numFmtId="0" fontId="5" fillId="0" borderId="2"/>
    <xf numFmtId="0" fontId="1" fillId="0" borderId="2"/>
  </cellStyleXfs>
  <cellXfs count="509">
    <xf numFmtId="0" fontId="0" fillId="0" borderId="0" xfId="0" applyFont="1" applyAlignment="1"/>
    <xf numFmtId="2" fontId="6" fillId="0" borderId="0" xfId="0" applyNumberFormat="1" applyFont="1"/>
    <xf numFmtId="0" fontId="6" fillId="0" borderId="0" xfId="0" applyFont="1"/>
    <xf numFmtId="0" fontId="9" fillId="0" borderId="0" xfId="0" applyFont="1" applyAlignment="1"/>
    <xf numFmtId="0" fontId="6" fillId="2" borderId="1" xfId="0" applyFont="1" applyFill="1" applyBorder="1"/>
    <xf numFmtId="0" fontId="10" fillId="0" borderId="0" xfId="0" applyFont="1" applyAlignment="1"/>
    <xf numFmtId="0" fontId="10" fillId="0" borderId="0" xfId="0" applyFont="1" applyAlignment="1"/>
    <xf numFmtId="0" fontId="11" fillId="0" borderId="0" xfId="0" applyFont="1"/>
    <xf numFmtId="0" fontId="5" fillId="0" borderId="2" xfId="0" applyFont="1" applyBorder="1" applyAlignment="1"/>
    <xf numFmtId="0" fontId="6" fillId="0" borderId="2" xfId="0" applyFont="1" applyBorder="1"/>
    <xf numFmtId="0" fontId="10" fillId="0" borderId="2" xfId="0" applyFont="1" applyBorder="1" applyAlignment="1"/>
    <xf numFmtId="0" fontId="8" fillId="2" borderId="2" xfId="0" applyFont="1" applyFill="1" applyBorder="1" applyAlignment="1">
      <alignment horizontal="center" vertical="center" wrapText="1"/>
    </xf>
    <xf numFmtId="2" fontId="6" fillId="0" borderId="2" xfId="0" applyNumberFormat="1" applyFont="1" applyBorder="1"/>
    <xf numFmtId="0" fontId="13" fillId="2" borderId="2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/>
    <xf numFmtId="0" fontId="15" fillId="0" borderId="0" xfId="0" applyFont="1"/>
    <xf numFmtId="0" fontId="15" fillId="0" borderId="9" xfId="0" applyFont="1" applyBorder="1" applyAlignment="1">
      <alignment vertical="center"/>
    </xf>
    <xf numFmtId="4" fontId="15" fillId="0" borderId="9" xfId="0" applyNumberFormat="1" applyFont="1" applyBorder="1" applyAlignment="1">
      <alignment horizontal="right" vertical="center"/>
    </xf>
    <xf numFmtId="2" fontId="15" fillId="0" borderId="9" xfId="0" applyNumberFormat="1" applyFont="1" applyBorder="1" applyAlignment="1">
      <alignment vertical="center"/>
    </xf>
    <xf numFmtId="4" fontId="17" fillId="7" borderId="9" xfId="0" applyNumberFormat="1" applyFont="1" applyFill="1" applyBorder="1" applyAlignment="1">
      <alignment horizontal="right" vertical="center"/>
    </xf>
    <xf numFmtId="2" fontId="15" fillId="0" borderId="0" xfId="0" applyNumberFormat="1" applyFont="1" applyAlignment="1">
      <alignment vertical="center"/>
    </xf>
    <xf numFmtId="0" fontId="18" fillId="0" borderId="2" xfId="0" applyFont="1" applyBorder="1" applyAlignment="1"/>
    <xf numFmtId="2" fontId="15" fillId="0" borderId="9" xfId="0" applyNumberFormat="1" applyFont="1" applyBorder="1" applyAlignment="1">
      <alignment horizontal="right" vertical="center"/>
    </xf>
    <xf numFmtId="2" fontId="15" fillId="4" borderId="9" xfId="0" applyNumberFormat="1" applyFont="1" applyFill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2" xfId="0" applyFont="1" applyBorder="1" applyAlignment="1">
      <alignment vertical="center"/>
    </xf>
    <xf numFmtId="0" fontId="15" fillId="4" borderId="2" xfId="0" applyFont="1" applyFill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0" xfId="0" applyFont="1" applyAlignment="1"/>
    <xf numFmtId="0" fontId="15" fillId="4" borderId="9" xfId="0" applyFont="1" applyFill="1" applyBorder="1" applyAlignment="1">
      <alignment horizontal="left" vertical="center"/>
    </xf>
    <xf numFmtId="0" fontId="15" fillId="4" borderId="9" xfId="0" applyFont="1" applyFill="1" applyBorder="1" applyAlignment="1">
      <alignment horizontal="center" vertical="center"/>
    </xf>
    <xf numFmtId="43" fontId="15" fillId="4" borderId="9" xfId="1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vertical="center"/>
    </xf>
    <xf numFmtId="0" fontId="15" fillId="4" borderId="9" xfId="0" applyFont="1" applyFill="1" applyBorder="1" applyAlignment="1">
      <alignment horizontal="right" vertical="center"/>
    </xf>
    <xf numFmtId="43" fontId="15" fillId="4" borderId="9" xfId="1" applyFont="1" applyFill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/>
    </xf>
    <xf numFmtId="43" fontId="15" fillId="0" borderId="9" xfId="1" applyFont="1" applyBorder="1" applyAlignment="1">
      <alignment horizontal="right" vertical="center" wrapText="1"/>
    </xf>
    <xf numFmtId="43" fontId="17" fillId="7" borderId="9" xfId="1" applyFont="1" applyFill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2" fontId="15" fillId="0" borderId="0" xfId="0" applyNumberFormat="1" applyFont="1" applyAlignment="1">
      <alignment horizontal="right" vertical="center"/>
    </xf>
    <xf numFmtId="2" fontId="15" fillId="0" borderId="0" xfId="0" applyNumberFormat="1" applyFont="1" applyAlignment="1">
      <alignment horizontal="right" vertical="center" wrapText="1"/>
    </xf>
    <xf numFmtId="4" fontId="15" fillId="0" borderId="0" xfId="0" applyNumberFormat="1" applyFont="1" applyAlignment="1"/>
    <xf numFmtId="4" fontId="15" fillId="0" borderId="0" xfId="0" applyNumberFormat="1" applyFont="1" applyAlignment="1">
      <alignment horizontal="center" vertical="center" wrapText="1"/>
    </xf>
    <xf numFmtId="4" fontId="15" fillId="4" borderId="0" xfId="0" applyNumberFormat="1" applyFont="1" applyFill="1" applyAlignment="1">
      <alignment horizontal="right" vertical="center" wrapText="1"/>
    </xf>
    <xf numFmtId="0" fontId="15" fillId="4" borderId="0" xfId="0" applyFont="1" applyFill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17" fillId="4" borderId="0" xfId="0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0" fontId="17" fillId="13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43" fontId="15" fillId="0" borderId="9" xfId="1" applyFont="1" applyBorder="1" applyAlignment="1">
      <alignment horizontal="center" vertical="center" wrapText="1"/>
    </xf>
    <xf numFmtId="164" fontId="17" fillId="13" borderId="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3" borderId="9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vertical="center"/>
    </xf>
    <xf numFmtId="43" fontId="15" fillId="0" borderId="9" xfId="1" applyFont="1" applyBorder="1" applyAlignment="1">
      <alignment vertical="center"/>
    </xf>
    <xf numFmtId="4" fontId="15" fillId="7" borderId="9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 wrapText="1"/>
    </xf>
    <xf numFmtId="43" fontId="15" fillId="0" borderId="9" xfId="1" applyFont="1" applyBorder="1" applyAlignment="1">
      <alignment horizontal="right" vertical="center"/>
    </xf>
    <xf numFmtId="2" fontId="15" fillId="0" borderId="0" xfId="0" applyNumberFormat="1" applyFont="1"/>
    <xf numFmtId="0" fontId="17" fillId="0" borderId="0" xfId="0" applyFont="1" applyAlignment="1">
      <alignment horizontal="right" vertical="center"/>
    </xf>
    <xf numFmtId="4" fontId="15" fillId="4" borderId="0" xfId="0" applyNumberFormat="1" applyFont="1" applyFill="1" applyAlignment="1"/>
    <xf numFmtId="2" fontId="17" fillId="7" borderId="9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7" fillId="4" borderId="2" xfId="0" applyFont="1" applyFill="1" applyBorder="1" applyAlignment="1">
      <alignment vertical="center"/>
    </xf>
    <xf numFmtId="0" fontId="17" fillId="4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2" xfId="0" applyFont="1" applyBorder="1" applyAlignment="1">
      <alignment vertical="center"/>
    </xf>
    <xf numFmtId="4" fontId="15" fillId="4" borderId="9" xfId="0" applyNumberFormat="1" applyFont="1" applyFill="1" applyBorder="1" applyAlignment="1">
      <alignment vertical="center"/>
    </xf>
    <xf numFmtId="43" fontId="15" fillId="4" borderId="9" xfId="1" applyFont="1" applyFill="1" applyBorder="1" applyAlignment="1">
      <alignment vertical="center"/>
    </xf>
    <xf numFmtId="0" fontId="17" fillId="0" borderId="0" xfId="0" applyFont="1" applyAlignment="1"/>
    <xf numFmtId="0" fontId="15" fillId="4" borderId="0" xfId="0" applyFont="1" applyFill="1" applyAlignment="1">
      <alignment horizontal="center" vertical="center"/>
    </xf>
    <xf numFmtId="0" fontId="15" fillId="4" borderId="0" xfId="0" applyFont="1" applyFill="1"/>
    <xf numFmtId="164" fontId="17" fillId="9" borderId="9" xfId="0" applyNumberFormat="1" applyFont="1" applyFill="1" applyBorder="1" applyAlignment="1">
      <alignment vertical="center"/>
    </xf>
    <xf numFmtId="43" fontId="14" fillId="0" borderId="9" xfId="1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5" fillId="4" borderId="9" xfId="0" applyFont="1" applyFill="1" applyBorder="1" applyAlignment="1">
      <alignment horizontal="left" vertical="center" wrapText="1"/>
    </xf>
    <xf numFmtId="0" fontId="16" fillId="10" borderId="9" xfId="0" applyFont="1" applyFill="1" applyBorder="1" applyAlignment="1">
      <alignment vertical="center"/>
    </xf>
    <xf numFmtId="0" fontId="15" fillId="0" borderId="9" xfId="0" applyFont="1" applyBorder="1" applyAlignment="1">
      <alignment horizontal="left" vertical="center"/>
    </xf>
    <xf numFmtId="43" fontId="17" fillId="7" borderId="9" xfId="1" applyFont="1" applyFill="1" applyBorder="1" applyAlignment="1">
      <alignment horizontal="center" vertical="center"/>
    </xf>
    <xf numFmtId="0" fontId="15" fillId="9" borderId="9" xfId="0" applyFont="1" applyFill="1" applyBorder="1" applyAlignment="1">
      <alignment vertical="center"/>
    </xf>
    <xf numFmtId="43" fontId="14" fillId="0" borderId="0" xfId="0" applyNumberFormat="1" applyFont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4" borderId="0" xfId="0" applyFont="1" applyFill="1" applyAlignment="1">
      <alignment vertical="center"/>
    </xf>
    <xf numFmtId="165" fontId="15" fillId="4" borderId="0" xfId="0" applyNumberFormat="1" applyFont="1" applyFill="1" applyAlignment="1">
      <alignment horizontal="center" vertical="center"/>
    </xf>
    <xf numFmtId="0" fontId="15" fillId="0" borderId="9" xfId="0" applyFont="1" applyBorder="1" applyAlignment="1">
      <alignment horizontal="center"/>
    </xf>
    <xf numFmtId="165" fontId="15" fillId="4" borderId="9" xfId="0" applyNumberFormat="1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165" fontId="20" fillId="4" borderId="9" xfId="0" applyNumberFormat="1" applyFont="1" applyFill="1" applyBorder="1" applyAlignment="1">
      <alignment horizontal="center" vertical="center"/>
    </xf>
    <xf numFmtId="0" fontId="18" fillId="0" borderId="2" xfId="0" applyFont="1" applyFill="1" applyBorder="1"/>
    <xf numFmtId="0" fontId="16" fillId="0" borderId="2" xfId="0" applyFont="1" applyFill="1" applyBorder="1" applyAlignment="1">
      <alignment horizontal="left"/>
    </xf>
    <xf numFmtId="0" fontId="15" fillId="0" borderId="0" xfId="0" applyFont="1" applyFill="1" applyAlignment="1">
      <alignment horizontal="center" vertical="center"/>
    </xf>
    <xf numFmtId="165" fontId="17" fillId="7" borderId="9" xfId="0" applyNumberFormat="1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left" vertical="center"/>
    </xf>
    <xf numFmtId="0" fontId="17" fillId="15" borderId="9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left" vertical="center"/>
    </xf>
    <xf numFmtId="43" fontId="15" fillId="0" borderId="9" xfId="1" applyFont="1" applyBorder="1" applyAlignment="1">
      <alignment horizontal="center"/>
    </xf>
    <xf numFmtId="0" fontId="14" fillId="0" borderId="0" xfId="0" applyFont="1" applyAlignment="1">
      <alignment vertical="center"/>
    </xf>
    <xf numFmtId="0" fontId="17" fillId="11" borderId="9" xfId="0" applyFont="1" applyFill="1" applyBorder="1" applyAlignment="1">
      <alignment horizontal="left" vertical="center"/>
    </xf>
    <xf numFmtId="0" fontId="15" fillId="4" borderId="0" xfId="0" applyFont="1" applyFill="1" applyAlignment="1">
      <alignment horizontal="center" vertical="center"/>
    </xf>
    <xf numFmtId="0" fontId="17" fillId="3" borderId="9" xfId="0" applyFont="1" applyFill="1" applyBorder="1" applyAlignment="1">
      <alignment horizontal="left" vertical="center"/>
    </xf>
    <xf numFmtId="0" fontId="17" fillId="15" borderId="9" xfId="0" applyFont="1" applyFill="1" applyBorder="1" applyAlignment="1">
      <alignment horizontal="center" vertical="center"/>
    </xf>
    <xf numFmtId="0" fontId="17" fillId="15" borderId="12" xfId="0" applyFont="1" applyFill="1" applyBorder="1" applyAlignment="1">
      <alignment vertical="center" wrapText="1"/>
    </xf>
    <xf numFmtId="0" fontId="17" fillId="15" borderId="14" xfId="0" applyFont="1" applyFill="1" applyBorder="1" applyAlignment="1">
      <alignment vertical="center" wrapText="1"/>
    </xf>
    <xf numFmtId="0" fontId="17" fillId="15" borderId="1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165" fontId="17" fillId="0" borderId="2" xfId="0" applyNumberFormat="1" applyFont="1" applyFill="1" applyBorder="1" applyAlignment="1">
      <alignment horizontal="center" vertical="center"/>
    </xf>
    <xf numFmtId="43" fontId="15" fillId="0" borderId="9" xfId="1" applyFont="1" applyBorder="1" applyAlignment="1">
      <alignment horizontal="center" vertical="center"/>
    </xf>
    <xf numFmtId="0" fontId="0" fillId="0" borderId="2" xfId="0" applyFont="1" applyBorder="1" applyAlignment="1"/>
    <xf numFmtId="164" fontId="17" fillId="15" borderId="9" xfId="0" applyNumberFormat="1" applyFont="1" applyFill="1" applyBorder="1" applyAlignment="1">
      <alignment horizontal="center" vertical="center"/>
    </xf>
    <xf numFmtId="0" fontId="24" fillId="0" borderId="2" xfId="3" applyFont="1" applyAlignment="1">
      <alignment horizontal="center" vertical="center"/>
    </xf>
    <xf numFmtId="2" fontId="22" fillId="0" borderId="2" xfId="0" applyNumberFormat="1" applyFont="1" applyBorder="1" applyAlignment="1">
      <alignment horizontal="left"/>
    </xf>
    <xf numFmtId="2" fontId="22" fillId="0" borderId="2" xfId="0" applyNumberFormat="1" applyFont="1" applyBorder="1"/>
    <xf numFmtId="0" fontId="24" fillId="0" borderId="2" xfId="0" applyFont="1" applyBorder="1" applyAlignment="1">
      <alignment horizontal="center"/>
    </xf>
    <xf numFmtId="2" fontId="25" fillId="0" borderId="2" xfId="4" applyNumberFormat="1" applyFont="1" applyBorder="1" applyAlignment="1">
      <alignment horizontal="center" vertical="center"/>
    </xf>
    <xf numFmtId="2" fontId="25" fillId="0" borderId="2" xfId="4" applyNumberFormat="1" applyFont="1" applyBorder="1" applyAlignment="1">
      <alignment horizontal="center" vertical="center" wrapText="1"/>
    </xf>
    <xf numFmtId="2" fontId="24" fillId="0" borderId="2" xfId="4" applyNumberFormat="1" applyFont="1" applyBorder="1" applyAlignment="1">
      <alignment vertical="center"/>
    </xf>
    <xf numFmtId="4" fontId="24" fillId="20" borderId="2" xfId="4" applyNumberFormat="1" applyFont="1" applyFill="1" applyBorder="1" applyAlignment="1">
      <alignment horizontal="center"/>
    </xf>
    <xf numFmtId="2" fontId="26" fillId="0" borderId="2" xfId="4" applyNumberFormat="1" applyFont="1" applyAlignment="1">
      <alignment horizontal="right" vertical="center"/>
    </xf>
    <xf numFmtId="2" fontId="24" fillId="20" borderId="2" xfId="4" applyNumberFormat="1" applyFont="1" applyFill="1" applyBorder="1" applyAlignment="1">
      <alignment horizontal="center"/>
    </xf>
    <xf numFmtId="2" fontId="3" fillId="0" borderId="0" xfId="0" applyNumberFormat="1" applyFont="1"/>
    <xf numFmtId="2" fontId="25" fillId="0" borderId="2" xfId="4" applyNumberFormat="1" applyFont="1" applyAlignment="1">
      <alignment horizontal="center" vertical="center"/>
    </xf>
    <xf numFmtId="2" fontId="25" fillId="0" borderId="2" xfId="4" applyNumberFormat="1" applyFont="1" applyAlignment="1">
      <alignment horizontal="right" vertical="center"/>
    </xf>
    <xf numFmtId="2" fontId="24" fillId="0" borderId="2" xfId="4" applyNumberFormat="1" applyFont="1" applyAlignment="1">
      <alignment vertical="center"/>
    </xf>
    <xf numFmtId="2" fontId="24" fillId="0" borderId="2" xfId="4" applyNumberFormat="1" applyFont="1" applyAlignment="1">
      <alignment horizontal="right" vertical="center"/>
    </xf>
    <xf numFmtId="2" fontId="25" fillId="0" borderId="2" xfId="4" applyNumberFormat="1" applyFont="1" applyBorder="1" applyAlignment="1">
      <alignment horizontal="right" vertical="center"/>
    </xf>
    <xf numFmtId="2" fontId="24" fillId="0" borderId="2" xfId="4" applyNumberFormat="1" applyFont="1" applyBorder="1" applyAlignment="1">
      <alignment horizontal="right" vertical="center"/>
    </xf>
    <xf numFmtId="4" fontId="25" fillId="0" borderId="2" xfId="4" applyNumberFormat="1" applyFont="1" applyBorder="1" applyAlignment="1">
      <alignment horizontal="center" vertical="center" wrapText="1"/>
    </xf>
    <xf numFmtId="2" fontId="24" fillId="0" borderId="2" xfId="4" applyNumberFormat="1" applyFont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2" fontId="19" fillId="0" borderId="2" xfId="3" applyNumberFormat="1" applyFont="1" applyAlignment="1">
      <alignment horizontal="left" vertical="center"/>
    </xf>
    <xf numFmtId="2" fontId="20" fillId="0" borderId="2" xfId="0" applyNumberFormat="1" applyFont="1" applyBorder="1" applyAlignment="1">
      <alignment horizontal="left"/>
    </xf>
    <xf numFmtId="2" fontId="20" fillId="0" borderId="2" xfId="0" applyNumberFormat="1" applyFont="1" applyBorder="1"/>
    <xf numFmtId="0" fontId="19" fillId="0" borderId="2" xfId="0" applyFont="1" applyBorder="1" applyAlignment="1">
      <alignment horizontal="center"/>
    </xf>
    <xf numFmtId="2" fontId="18" fillId="0" borderId="9" xfId="4" applyNumberFormat="1" applyFont="1" applyBorder="1" applyAlignment="1">
      <alignment horizontal="center" vertical="center"/>
    </xf>
    <xf numFmtId="2" fontId="18" fillId="0" borderId="9" xfId="4" applyNumberFormat="1" applyFont="1" applyBorder="1" applyAlignment="1">
      <alignment horizontal="center" vertical="center" wrapText="1"/>
    </xf>
    <xf numFmtId="2" fontId="18" fillId="0" borderId="2" xfId="4" applyNumberFormat="1" applyFont="1" applyBorder="1" applyAlignment="1">
      <alignment horizontal="center" vertical="center"/>
    </xf>
    <xf numFmtId="2" fontId="18" fillId="0" borderId="2" xfId="4" applyNumberFormat="1" applyFont="1" applyBorder="1" applyAlignment="1">
      <alignment horizontal="center" vertical="center" wrapText="1"/>
    </xf>
    <xf numFmtId="2" fontId="18" fillId="0" borderId="9" xfId="4" applyNumberFormat="1" applyFont="1" applyBorder="1" applyAlignment="1">
      <alignment horizontal="justify" vertical="justify"/>
    </xf>
    <xf numFmtId="2" fontId="18" fillId="0" borderId="9" xfId="4" applyNumberFormat="1" applyFont="1" applyBorder="1" applyAlignment="1">
      <alignment horizontal="left" vertical="center"/>
    </xf>
    <xf numFmtId="2" fontId="18" fillId="0" borderId="9" xfId="4" applyNumberFormat="1" applyFont="1" applyBorder="1" applyAlignment="1">
      <alignment horizontal="right" vertical="center"/>
    </xf>
    <xf numFmtId="4" fontId="27" fillId="0" borderId="9" xfId="4" applyNumberFormat="1" applyFont="1" applyBorder="1" applyAlignment="1">
      <alignment horizontal="center" vertical="center" wrapText="1"/>
    </xf>
    <xf numFmtId="2" fontId="18" fillId="0" borderId="2" xfId="4" applyNumberFormat="1" applyFont="1" applyBorder="1" applyAlignment="1">
      <alignment horizontal="left" vertical="center"/>
    </xf>
    <xf numFmtId="4" fontId="27" fillId="0" borderId="2" xfId="4" applyNumberFormat="1" applyFont="1" applyBorder="1" applyAlignment="1">
      <alignment horizontal="center" vertical="center" wrapText="1"/>
    </xf>
    <xf numFmtId="2" fontId="19" fillId="0" borderId="2" xfId="4" applyNumberFormat="1" applyFont="1" applyBorder="1" applyAlignment="1">
      <alignment vertical="center"/>
    </xf>
    <xf numFmtId="4" fontId="19" fillId="20" borderId="2" xfId="4" applyNumberFormat="1" applyFont="1" applyFill="1" applyBorder="1" applyAlignment="1">
      <alignment horizontal="center"/>
    </xf>
    <xf numFmtId="2" fontId="18" fillId="20" borderId="9" xfId="4" applyNumberFormat="1" applyFont="1" applyFill="1" applyBorder="1" applyAlignment="1">
      <alignment horizontal="center" vertical="center"/>
    </xf>
    <xf numFmtId="2" fontId="19" fillId="20" borderId="2" xfId="4" applyNumberFormat="1" applyFont="1" applyFill="1" applyBorder="1" applyAlignment="1">
      <alignment horizontal="center"/>
    </xf>
    <xf numFmtId="2" fontId="20" fillId="0" borderId="2" xfId="4" applyNumberFormat="1" applyFont="1" applyBorder="1" applyAlignment="1">
      <alignment horizontal="left" vertical="center"/>
    </xf>
    <xf numFmtId="2" fontId="28" fillId="0" borderId="2" xfId="4" applyNumberFormat="1" applyFont="1" applyBorder="1" applyAlignment="1">
      <alignment horizontal="right" vertical="center"/>
    </xf>
    <xf numFmtId="2" fontId="20" fillId="0" borderId="2" xfId="4" applyNumberFormat="1" applyFont="1" applyAlignment="1">
      <alignment horizontal="left" vertical="center"/>
    </xf>
    <xf numFmtId="4" fontId="18" fillId="0" borderId="9" xfId="4" applyNumberFormat="1" applyFont="1" applyBorder="1" applyAlignment="1">
      <alignment horizontal="right" vertical="center"/>
    </xf>
    <xf numFmtId="4" fontId="18" fillId="0" borderId="9" xfId="4" applyNumberFormat="1" applyFont="1" applyBorder="1" applyAlignment="1">
      <alignment horizontal="right" vertical="center" wrapText="1"/>
    </xf>
    <xf numFmtId="2" fontId="18" fillId="0" borderId="2" xfId="4" applyNumberFormat="1" applyFont="1" applyBorder="1" applyAlignment="1">
      <alignment horizontal="right" vertical="center"/>
    </xf>
    <xf numFmtId="4" fontId="18" fillId="0" borderId="2" xfId="4" applyNumberFormat="1" applyFont="1" applyBorder="1" applyAlignment="1">
      <alignment horizontal="right" vertical="center" wrapText="1"/>
    </xf>
    <xf numFmtId="4" fontId="19" fillId="20" borderId="2" xfId="4" applyNumberFormat="1" applyFont="1" applyFill="1" applyBorder="1" applyAlignment="1">
      <alignment horizontal="right"/>
    </xf>
    <xf numFmtId="2" fontId="19" fillId="0" borderId="2" xfId="4" applyNumberFormat="1" applyFont="1" applyAlignment="1">
      <alignment horizontal="right" vertical="center"/>
    </xf>
    <xf numFmtId="4" fontId="18" fillId="0" borderId="9" xfId="4" applyNumberFormat="1" applyFont="1" applyBorder="1" applyAlignment="1">
      <alignment horizontal="center" vertical="center" wrapText="1"/>
    </xf>
    <xf numFmtId="4" fontId="18" fillId="0" borderId="2" xfId="4" applyNumberFormat="1" applyFont="1" applyBorder="1" applyAlignment="1">
      <alignment horizontal="center" vertical="center" wrapText="1"/>
    </xf>
    <xf numFmtId="2" fontId="19" fillId="0" borderId="2" xfId="4" applyNumberFormat="1" applyFont="1" applyBorder="1" applyAlignment="1">
      <alignment horizontal="center" vertical="center"/>
    </xf>
    <xf numFmtId="2" fontId="19" fillId="0" borderId="2" xfId="4" applyNumberFormat="1" applyFont="1" applyBorder="1" applyAlignment="1">
      <alignment horizontal="right" vertical="center"/>
    </xf>
    <xf numFmtId="2" fontId="19" fillId="0" borderId="2" xfId="3" applyNumberFormat="1" applyFont="1" applyAlignment="1">
      <alignment vertical="center"/>
    </xf>
    <xf numFmtId="0" fontId="19" fillId="10" borderId="9" xfId="3" applyFont="1" applyFill="1" applyBorder="1" applyAlignment="1">
      <alignment horizontal="center" vertical="center"/>
    </xf>
    <xf numFmtId="2" fontId="19" fillId="21" borderId="9" xfId="4" applyNumberFormat="1" applyFont="1" applyFill="1" applyBorder="1" applyAlignment="1">
      <alignment horizontal="center" vertical="center"/>
    </xf>
    <xf numFmtId="2" fontId="19" fillId="21" borderId="9" xfId="4" applyNumberFormat="1" applyFont="1" applyFill="1" applyBorder="1" applyAlignment="1">
      <alignment horizontal="center" vertical="center" wrapText="1"/>
    </xf>
    <xf numFmtId="2" fontId="18" fillId="21" borderId="9" xfId="4" applyNumberFormat="1" applyFont="1" applyFill="1" applyBorder="1" applyAlignment="1">
      <alignment horizontal="center" vertical="center"/>
    </xf>
    <xf numFmtId="2" fontId="18" fillId="21" borderId="9" xfId="4" applyNumberFormat="1" applyFont="1" applyFill="1" applyBorder="1" applyAlignment="1">
      <alignment horizontal="center" vertical="center" wrapText="1"/>
    </xf>
    <xf numFmtId="2" fontId="19" fillId="8" borderId="9" xfId="4" applyNumberFormat="1" applyFont="1" applyFill="1" applyBorder="1" applyAlignment="1">
      <alignment vertical="center"/>
    </xf>
    <xf numFmtId="4" fontId="19" fillId="8" borderId="9" xfId="4" applyNumberFormat="1" applyFont="1" applyFill="1" applyBorder="1" applyAlignment="1">
      <alignment horizontal="center"/>
    </xf>
    <xf numFmtId="2" fontId="19" fillId="8" borderId="9" xfId="4" applyNumberFormat="1" applyFont="1" applyFill="1" applyBorder="1" applyAlignment="1">
      <alignment horizontal="center"/>
    </xf>
    <xf numFmtId="4" fontId="19" fillId="8" borderId="9" xfId="4" applyNumberFormat="1" applyFont="1" applyFill="1" applyBorder="1" applyAlignment="1">
      <alignment horizontal="right"/>
    </xf>
    <xf numFmtId="2" fontId="19" fillId="8" borderId="9" xfId="4" applyNumberFormat="1" applyFont="1" applyFill="1" applyBorder="1" applyAlignment="1">
      <alignment horizontal="center" vertical="center"/>
    </xf>
    <xf numFmtId="0" fontId="19" fillId="14" borderId="9" xfId="2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 wrapText="1"/>
    </xf>
    <xf numFmtId="0" fontId="19" fillId="10" borderId="9" xfId="3" applyFont="1" applyFill="1" applyBorder="1" applyAlignment="1">
      <alignment horizontal="left" vertical="center"/>
    </xf>
    <xf numFmtId="0" fontId="19" fillId="0" borderId="2" xfId="0" applyFont="1" applyBorder="1" applyAlignment="1">
      <alignment horizontal="left"/>
    </xf>
    <xf numFmtId="2" fontId="19" fillId="21" borderId="9" xfId="4" applyNumberFormat="1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19" fillId="11" borderId="9" xfId="0" applyFont="1" applyFill="1" applyBorder="1" applyAlignment="1">
      <alignment horizontal="left" vertical="center"/>
    </xf>
    <xf numFmtId="0" fontId="17" fillId="13" borderId="9" xfId="0" applyFont="1" applyFill="1" applyBorder="1" applyAlignment="1">
      <alignment horizontal="left" vertical="center"/>
    </xf>
    <xf numFmtId="2" fontId="3" fillId="0" borderId="2" xfId="0" applyNumberFormat="1" applyFont="1" applyBorder="1" applyAlignment="1">
      <alignment horizontal="center"/>
    </xf>
    <xf numFmtId="2" fontId="22" fillId="0" borderId="2" xfId="0" applyNumberFormat="1" applyFont="1" applyFill="1" applyBorder="1" applyAlignment="1">
      <alignment horizontal="left"/>
    </xf>
    <xf numFmtId="2" fontId="22" fillId="0" borderId="2" xfId="0" applyNumberFormat="1" applyFont="1" applyFill="1" applyBorder="1"/>
    <xf numFmtId="2" fontId="22" fillId="0" borderId="2" xfId="4" applyNumberFormat="1" applyFont="1" applyFill="1" applyBorder="1" applyAlignment="1">
      <alignment horizontal="left" vertical="center"/>
    </xf>
    <xf numFmtId="2" fontId="26" fillId="0" borderId="2" xfId="4" applyNumberFormat="1" applyFont="1" applyFill="1" applyAlignment="1">
      <alignment horizontal="right" vertical="center"/>
    </xf>
    <xf numFmtId="2" fontId="20" fillId="0" borderId="2" xfId="4" applyNumberFormat="1" applyFont="1" applyFill="1" applyBorder="1" applyAlignment="1">
      <alignment horizontal="left" vertical="center"/>
    </xf>
    <xf numFmtId="2" fontId="19" fillId="22" borderId="9" xfId="4" applyNumberFormat="1" applyFont="1" applyFill="1" applyBorder="1" applyAlignment="1">
      <alignment vertical="center"/>
    </xf>
    <xf numFmtId="2" fontId="19" fillId="22" borderId="9" xfId="4" applyNumberFormat="1" applyFont="1" applyFill="1" applyBorder="1" applyAlignment="1">
      <alignment horizontal="center"/>
    </xf>
    <xf numFmtId="2" fontId="18" fillId="0" borderId="2" xfId="4" applyNumberFormat="1" applyFont="1" applyAlignment="1">
      <alignment horizontal="center" vertical="center"/>
    </xf>
    <xf numFmtId="2" fontId="18" fillId="0" borderId="2" xfId="4" applyNumberFormat="1" applyFont="1" applyAlignment="1">
      <alignment horizontal="center" vertical="center" wrapText="1"/>
    </xf>
    <xf numFmtId="2" fontId="18" fillId="0" borderId="2" xfId="4" applyNumberFormat="1" applyFont="1" applyAlignment="1">
      <alignment horizontal="right" vertical="center"/>
    </xf>
    <xf numFmtId="2" fontId="18" fillId="0" borderId="2" xfId="4" applyNumberFormat="1" applyFont="1" applyAlignment="1">
      <alignment horizontal="right" vertical="center" wrapText="1"/>
    </xf>
    <xf numFmtId="2" fontId="19" fillId="0" borderId="2" xfId="4" applyNumberFormat="1" applyFont="1" applyAlignment="1">
      <alignment vertical="center"/>
    </xf>
    <xf numFmtId="2" fontId="19" fillId="20" borderId="2" xfId="4" applyNumberFormat="1" applyFont="1" applyFill="1" applyAlignment="1">
      <alignment horizontal="right"/>
    </xf>
    <xf numFmtId="2" fontId="15" fillId="0" borderId="0" xfId="0" applyNumberFormat="1" applyFont="1" applyAlignment="1">
      <alignment horizontal="center"/>
    </xf>
    <xf numFmtId="2" fontId="15" fillId="0" borderId="2" xfId="0" applyNumberFormat="1" applyFont="1" applyBorder="1"/>
    <xf numFmtId="0" fontId="15" fillId="0" borderId="2" xfId="0" applyFont="1" applyBorder="1"/>
    <xf numFmtId="2" fontId="19" fillId="0" borderId="2" xfId="3" applyNumberFormat="1" applyFont="1" applyAlignment="1">
      <alignment vertical="center" wrapText="1"/>
    </xf>
    <xf numFmtId="2" fontId="18" fillId="0" borderId="2" xfId="4" applyNumberFormat="1" applyFont="1" applyBorder="1" applyAlignment="1">
      <alignment horizontal="right" vertical="center" wrapText="1"/>
    </xf>
    <xf numFmtId="2" fontId="19" fillId="20" borderId="2" xfId="4" applyNumberFormat="1" applyFont="1" applyFill="1" applyBorder="1" applyAlignment="1">
      <alignment horizontal="right"/>
    </xf>
    <xf numFmtId="2" fontId="18" fillId="0" borderId="9" xfId="4" applyNumberFormat="1" applyFont="1" applyBorder="1" applyAlignment="1">
      <alignment horizontal="right" vertical="center" wrapText="1"/>
    </xf>
    <xf numFmtId="2" fontId="19" fillId="21" borderId="11" xfId="4" applyNumberFormat="1" applyFont="1" applyFill="1" applyBorder="1" applyAlignment="1">
      <alignment horizontal="center" vertical="center"/>
    </xf>
    <xf numFmtId="2" fontId="19" fillId="21" borderId="11" xfId="4" applyNumberFormat="1" applyFont="1" applyFill="1" applyBorder="1" applyAlignment="1">
      <alignment horizontal="center" vertical="center" wrapText="1"/>
    </xf>
    <xf numFmtId="2" fontId="19" fillId="22" borderId="9" xfId="4" applyNumberFormat="1" applyFont="1" applyFill="1" applyBorder="1" applyAlignment="1">
      <alignment horizontal="right"/>
    </xf>
    <xf numFmtId="0" fontId="17" fillId="23" borderId="9" xfId="0" applyFont="1" applyFill="1" applyBorder="1" applyAlignment="1">
      <alignment horizontal="center" vertical="center"/>
    </xf>
    <xf numFmtId="0" fontId="14" fillId="22" borderId="9" xfId="0" applyFont="1" applyFill="1" applyBorder="1" applyAlignment="1">
      <alignment vertical="center"/>
    </xf>
    <xf numFmtId="43" fontId="16" fillId="22" borderId="9" xfId="1" applyFont="1" applyFill="1" applyBorder="1" applyAlignment="1">
      <alignment vertical="center"/>
    </xf>
    <xf numFmtId="0" fontId="15" fillId="24" borderId="9" xfId="0" applyFont="1" applyFill="1" applyBorder="1" applyAlignment="1">
      <alignment horizontal="center" vertical="center"/>
    </xf>
    <xf numFmtId="0" fontId="24" fillId="10" borderId="9" xfId="3" applyFont="1" applyFill="1" applyBorder="1" applyAlignment="1">
      <alignment horizontal="left" vertical="center"/>
    </xf>
    <xf numFmtId="0" fontId="17" fillId="25" borderId="9" xfId="0" applyFont="1" applyFill="1" applyBorder="1" applyAlignment="1">
      <alignment vertical="center"/>
    </xf>
    <xf numFmtId="43" fontId="14" fillId="22" borderId="9" xfId="1" applyFont="1" applyFill="1" applyBorder="1" applyAlignment="1">
      <alignment vertical="center"/>
    </xf>
    <xf numFmtId="2" fontId="18" fillId="0" borderId="2" xfId="3" applyNumberFormat="1" applyFont="1" applyAlignment="1">
      <alignment horizontal="left" vertical="center"/>
    </xf>
    <xf numFmtId="2" fontId="18" fillId="26" borderId="9" xfId="4" applyNumberFormat="1" applyFont="1" applyFill="1" applyBorder="1" applyAlignment="1">
      <alignment horizontal="center" vertical="center"/>
    </xf>
    <xf numFmtId="2" fontId="19" fillId="22" borderId="9" xfId="4" applyNumberFormat="1" applyFont="1" applyFill="1" applyBorder="1" applyAlignment="1">
      <alignment horizontal="center" vertical="center"/>
    </xf>
    <xf numFmtId="0" fontId="17" fillId="23" borderId="9" xfId="0" applyFont="1" applyFill="1" applyBorder="1" applyAlignment="1">
      <alignment horizontal="center" vertical="center"/>
    </xf>
    <xf numFmtId="0" fontId="15" fillId="24" borderId="11" xfId="0" applyFont="1" applyFill="1" applyBorder="1" applyAlignment="1">
      <alignment horizontal="center" vertical="center"/>
    </xf>
    <xf numFmtId="43" fontId="16" fillId="22" borderId="9" xfId="0" applyNumberFormat="1" applyFont="1" applyFill="1" applyBorder="1" applyAlignment="1">
      <alignment vertical="center"/>
    </xf>
    <xf numFmtId="43" fontId="18" fillId="0" borderId="9" xfId="1" applyFont="1" applyBorder="1" applyAlignment="1">
      <alignment horizontal="center" vertical="center"/>
    </xf>
    <xf numFmtId="43" fontId="19" fillId="22" borderId="9" xfId="1" applyFont="1" applyFill="1" applyBorder="1" applyAlignment="1">
      <alignment horizontal="center" vertical="center"/>
    </xf>
    <xf numFmtId="0" fontId="15" fillId="24" borderId="9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left" vertical="center"/>
    </xf>
    <xf numFmtId="2" fontId="18" fillId="0" borderId="9" xfId="4" applyNumberFormat="1" applyFont="1" applyBorder="1" applyAlignment="1">
      <alignment horizontal="center" vertical="center"/>
    </xf>
    <xf numFmtId="43" fontId="15" fillId="4" borderId="9" xfId="1" applyFont="1" applyFill="1" applyBorder="1" applyAlignment="1">
      <alignment horizontal="center" vertical="center"/>
    </xf>
    <xf numFmtId="0" fontId="17" fillId="9" borderId="9" xfId="0" applyFont="1" applyFill="1" applyBorder="1" applyAlignment="1">
      <alignment vertical="center"/>
    </xf>
    <xf numFmtId="0" fontId="17" fillId="11" borderId="9" xfId="0" applyFont="1" applyFill="1" applyBorder="1" applyAlignment="1">
      <alignment horizontal="left" vertical="center"/>
    </xf>
    <xf numFmtId="2" fontId="18" fillId="0" borderId="9" xfId="4" applyNumberFormat="1" applyFont="1" applyBorder="1" applyAlignment="1">
      <alignment horizontal="center" vertical="center"/>
    </xf>
    <xf numFmtId="0" fontId="17" fillId="9" borderId="9" xfId="0" applyFont="1" applyFill="1" applyBorder="1" applyAlignment="1">
      <alignment horizontal="left" vertical="center"/>
    </xf>
    <xf numFmtId="0" fontId="17" fillId="11" borderId="9" xfId="0" applyFont="1" applyFill="1" applyBorder="1" applyAlignment="1">
      <alignment vertical="center"/>
    </xf>
    <xf numFmtId="0" fontId="15" fillId="24" borderId="9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left" vertical="center"/>
    </xf>
    <xf numFmtId="0" fontId="17" fillId="9" borderId="9" xfId="0" applyFont="1" applyFill="1" applyBorder="1" applyAlignment="1">
      <alignment vertical="center" wrapText="1"/>
    </xf>
    <xf numFmtId="2" fontId="25" fillId="0" borderId="2" xfId="3" applyNumberFormat="1" applyFont="1" applyAlignment="1">
      <alignment horizontal="left" vertical="center"/>
    </xf>
    <xf numFmtId="2" fontId="25" fillId="0" borderId="9" xfId="4" applyNumberFormat="1" applyFont="1" applyBorder="1" applyAlignment="1">
      <alignment horizontal="center" vertical="center"/>
    </xf>
    <xf numFmtId="2" fontId="25" fillId="0" borderId="9" xfId="4" applyNumberFormat="1" applyFont="1" applyBorder="1" applyAlignment="1">
      <alignment horizontal="right" vertical="center"/>
    </xf>
    <xf numFmtId="2" fontId="24" fillId="20" borderId="2" xfId="4" applyNumberFormat="1" applyFont="1" applyFill="1" applyAlignment="1">
      <alignment horizontal="center"/>
    </xf>
    <xf numFmtId="2" fontId="24" fillId="0" borderId="2" xfId="3" applyNumberFormat="1" applyFont="1" applyAlignment="1">
      <alignment vertical="center" wrapText="1"/>
    </xf>
    <xf numFmtId="0" fontId="24" fillId="10" borderId="9" xfId="3" applyFont="1" applyFill="1" applyBorder="1" applyAlignment="1">
      <alignment horizontal="center" vertical="center"/>
    </xf>
    <xf numFmtId="2" fontId="25" fillId="26" borderId="9" xfId="4" applyNumberFormat="1" applyFont="1" applyFill="1" applyBorder="1" applyAlignment="1">
      <alignment horizontal="center" vertical="center"/>
    </xf>
    <xf numFmtId="2" fontId="25" fillId="26" borderId="9" xfId="4" applyNumberFormat="1" applyFont="1" applyFill="1" applyBorder="1" applyAlignment="1">
      <alignment horizontal="center" vertical="center" wrapText="1"/>
    </xf>
    <xf numFmtId="2" fontId="24" fillId="22" borderId="9" xfId="4" applyNumberFormat="1" applyFont="1" applyFill="1" applyBorder="1" applyAlignment="1">
      <alignment vertical="center"/>
    </xf>
    <xf numFmtId="2" fontId="24" fillId="22" borderId="9" xfId="4" applyNumberFormat="1" applyFont="1" applyFill="1" applyBorder="1" applyAlignment="1">
      <alignment horizontal="center"/>
    </xf>
    <xf numFmtId="2" fontId="18" fillId="26" borderId="9" xfId="4" applyNumberFormat="1" applyFont="1" applyFill="1" applyBorder="1" applyAlignment="1">
      <alignment horizontal="center" vertical="center" wrapText="1"/>
    </xf>
    <xf numFmtId="2" fontId="19" fillId="0" borderId="2" xfId="4" applyNumberFormat="1" applyFont="1" applyAlignment="1">
      <alignment horizontal="center" vertical="center"/>
    </xf>
    <xf numFmtId="2" fontId="2" fillId="0" borderId="2" xfId="0" applyNumberFormat="1" applyFont="1" applyBorder="1"/>
    <xf numFmtId="2" fontId="18" fillId="26" borderId="11" xfId="4" applyNumberFormat="1" applyFont="1" applyFill="1" applyBorder="1" applyAlignment="1">
      <alignment horizontal="center" vertical="center"/>
    </xf>
    <xf numFmtId="2" fontId="18" fillId="26" borderId="11" xfId="4" applyNumberFormat="1" applyFont="1" applyFill="1" applyBorder="1" applyAlignment="1">
      <alignment horizontal="center" vertical="center" wrapText="1"/>
    </xf>
    <xf numFmtId="2" fontId="25" fillId="20" borderId="2" xfId="4" applyNumberFormat="1" applyFont="1" applyFill="1" applyBorder="1" applyAlignment="1">
      <alignment horizontal="center" vertical="center" wrapText="1"/>
    </xf>
    <xf numFmtId="2" fontId="25" fillId="0" borderId="9" xfId="4" applyNumberFormat="1" applyFont="1" applyBorder="1" applyAlignment="1">
      <alignment horizontal="left" vertical="center"/>
    </xf>
    <xf numFmtId="2" fontId="25" fillId="20" borderId="9" xfId="4" applyNumberFormat="1" applyFont="1" applyFill="1" applyBorder="1" applyAlignment="1">
      <alignment horizontal="right" vertical="center" wrapText="1"/>
    </xf>
    <xf numFmtId="2" fontId="25" fillId="0" borderId="9" xfId="4" applyNumberFormat="1" applyFont="1" applyBorder="1" applyAlignment="1">
      <alignment horizontal="right" vertical="center" wrapText="1"/>
    </xf>
    <xf numFmtId="2" fontId="25" fillId="20" borderId="9" xfId="4" applyNumberFormat="1" applyFont="1" applyFill="1" applyBorder="1" applyAlignment="1">
      <alignment horizontal="center" vertical="center" wrapText="1"/>
    </xf>
    <xf numFmtId="0" fontId="18" fillId="22" borderId="9" xfId="0" applyFont="1" applyFill="1" applyBorder="1" applyAlignment="1">
      <alignment vertical="center"/>
    </xf>
    <xf numFmtId="43" fontId="17" fillId="23" borderId="9" xfId="1" applyFont="1" applyFill="1" applyBorder="1" applyAlignment="1">
      <alignment vertical="center"/>
    </xf>
    <xf numFmtId="0" fontId="15" fillId="24" borderId="9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5" fillId="24" borderId="11" xfId="0" applyFont="1" applyFill="1" applyBorder="1" applyAlignment="1">
      <alignment horizontal="center" vertical="center"/>
    </xf>
    <xf numFmtId="43" fontId="15" fillId="4" borderId="9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24" borderId="9" xfId="0" applyFont="1" applyFill="1" applyBorder="1" applyAlignment="1">
      <alignment horizontal="center" vertical="center"/>
    </xf>
    <xf numFmtId="2" fontId="18" fillId="0" borderId="9" xfId="4" applyNumberFormat="1" applyFont="1" applyBorder="1" applyAlignment="1">
      <alignment horizontal="center" vertical="center"/>
    </xf>
    <xf numFmtId="2" fontId="25" fillId="0" borderId="2" xfId="0" applyNumberFormat="1" applyFont="1" applyBorder="1"/>
    <xf numFmtId="2" fontId="18" fillId="0" borderId="2" xfId="0" applyNumberFormat="1" applyFont="1" applyBorder="1" applyAlignment="1">
      <alignment horizontal="left"/>
    </xf>
    <xf numFmtId="2" fontId="18" fillId="0" borderId="9" xfId="4" applyNumberFormat="1" applyFont="1" applyBorder="1" applyAlignment="1">
      <alignment horizontal="left" vertical="center"/>
    </xf>
    <xf numFmtId="0" fontId="17" fillId="24" borderId="9" xfId="0" applyFont="1" applyFill="1" applyBorder="1" applyAlignment="1">
      <alignment horizontal="center" vertical="center"/>
    </xf>
    <xf numFmtId="2" fontId="19" fillId="26" borderId="11" xfId="4" applyNumberFormat="1" applyFont="1" applyFill="1" applyBorder="1" applyAlignment="1">
      <alignment horizontal="center" vertical="center"/>
    </xf>
    <xf numFmtId="2" fontId="19" fillId="26" borderId="11" xfId="4" applyNumberFormat="1" applyFont="1" applyFill="1" applyBorder="1" applyAlignment="1">
      <alignment horizontal="center" vertical="center" wrapText="1"/>
    </xf>
    <xf numFmtId="43" fontId="18" fillId="0" borderId="9" xfId="1" applyFont="1" applyBorder="1" applyAlignment="1">
      <alignment horizontal="center" vertical="center" wrapText="1"/>
    </xf>
    <xf numFmtId="43" fontId="19" fillId="22" borderId="9" xfId="1" applyFont="1" applyFill="1" applyBorder="1" applyAlignment="1">
      <alignment horizontal="center"/>
    </xf>
    <xf numFmtId="0" fontId="15" fillId="24" borderId="9" xfId="0" applyFont="1" applyFill="1" applyBorder="1" applyAlignment="1">
      <alignment horizontal="left" vertical="center"/>
    </xf>
    <xf numFmtId="4" fontId="15" fillId="0" borderId="2" xfId="0" applyNumberFormat="1" applyFont="1" applyBorder="1" applyAlignment="1">
      <alignment vertical="center"/>
    </xf>
    <xf numFmtId="2" fontId="18" fillId="0" borderId="9" xfId="4" applyNumberFormat="1" applyFont="1" applyBorder="1" applyAlignment="1">
      <alignment horizontal="left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5" fillId="0" borderId="2" xfId="0" applyFont="1" applyBorder="1" applyAlignment="1"/>
    <xf numFmtId="2" fontId="24" fillId="8" borderId="9" xfId="4" applyNumberFormat="1" applyFont="1" applyFill="1" applyBorder="1" applyAlignment="1">
      <alignment vertical="center"/>
    </xf>
    <xf numFmtId="2" fontId="24" fillId="0" borderId="2" xfId="4" applyNumberFormat="1" applyFont="1" applyAlignment="1">
      <alignment horizontal="center" vertical="center"/>
    </xf>
    <xf numFmtId="2" fontId="25" fillId="20" borderId="2" xfId="4" applyNumberFormat="1" applyFont="1" applyFill="1" applyBorder="1" applyAlignment="1">
      <alignment horizontal="center" vertical="center"/>
    </xf>
    <xf numFmtId="2" fontId="25" fillId="20" borderId="9" xfId="4" applyNumberFormat="1" applyFont="1" applyFill="1" applyBorder="1" applyAlignment="1">
      <alignment horizontal="center" vertical="center"/>
    </xf>
    <xf numFmtId="2" fontId="18" fillId="20" borderId="2" xfId="4" applyNumberFormat="1" applyFont="1" applyFill="1" applyBorder="1" applyAlignment="1">
      <alignment horizontal="center" vertical="center" wrapText="1"/>
    </xf>
    <xf numFmtId="2" fontId="18" fillId="20" borderId="9" xfId="4" applyNumberFormat="1" applyFont="1" applyFill="1" applyBorder="1" applyAlignment="1">
      <alignment horizontal="center" vertical="center" wrapText="1"/>
    </xf>
    <xf numFmtId="2" fontId="18" fillId="20" borderId="2" xfId="4" applyNumberFormat="1" applyFont="1" applyFill="1" applyBorder="1" applyAlignment="1">
      <alignment horizontal="center" vertical="center"/>
    </xf>
    <xf numFmtId="0" fontId="19" fillId="0" borderId="2" xfId="3" applyFont="1" applyAlignment="1">
      <alignment horizontal="center" vertical="center"/>
    </xf>
    <xf numFmtId="2" fontId="20" fillId="0" borderId="2" xfId="3" applyNumberFormat="1" applyFont="1" applyAlignment="1">
      <alignment horizontal="left" vertical="center"/>
    </xf>
    <xf numFmtId="43" fontId="18" fillId="0" borderId="9" xfId="1" applyFont="1" applyBorder="1" applyAlignment="1">
      <alignment horizontal="right" vertical="center"/>
    </xf>
    <xf numFmtId="43" fontId="18" fillId="20" borderId="9" xfId="1" applyFont="1" applyFill="1" applyBorder="1" applyAlignment="1">
      <alignment horizontal="center" vertical="center" wrapText="1"/>
    </xf>
    <xf numFmtId="43" fontId="19" fillId="8" borderId="9" xfId="1" applyFont="1" applyFill="1" applyBorder="1" applyAlignment="1">
      <alignment horizontal="center"/>
    </xf>
    <xf numFmtId="43" fontId="19" fillId="8" borderId="9" xfId="1" applyFont="1" applyFill="1" applyBorder="1" applyAlignment="1">
      <alignment horizontal="center" vertical="center"/>
    </xf>
    <xf numFmtId="43" fontId="25" fillId="20" borderId="9" xfId="1" applyFont="1" applyFill="1" applyBorder="1" applyAlignment="1">
      <alignment horizontal="center" vertical="center" wrapText="1"/>
    </xf>
    <xf numFmtId="43" fontId="25" fillId="0" borderId="9" xfId="1" applyFont="1" applyBorder="1" applyAlignment="1">
      <alignment horizontal="center" vertical="center" wrapText="1"/>
    </xf>
    <xf numFmtId="43" fontId="25" fillId="0" borderId="17" xfId="1" applyFont="1" applyBorder="1" applyAlignment="1">
      <alignment horizontal="center" vertical="center"/>
    </xf>
    <xf numFmtId="43" fontId="25" fillId="0" borderId="11" xfId="1" applyFont="1" applyBorder="1" applyAlignment="1">
      <alignment horizontal="center" vertical="center"/>
    </xf>
    <xf numFmtId="43" fontId="25" fillId="20" borderId="18" xfId="1" applyFont="1" applyFill="1" applyBorder="1" applyAlignment="1">
      <alignment horizontal="center" vertical="center" wrapText="1"/>
    </xf>
    <xf numFmtId="43" fontId="25" fillId="0" borderId="9" xfId="1" applyFont="1" applyBorder="1" applyAlignment="1">
      <alignment horizontal="center" vertical="center"/>
    </xf>
    <xf numFmtId="2" fontId="25" fillId="20" borderId="9" xfId="4" applyNumberFormat="1" applyFont="1" applyFill="1" applyBorder="1" applyAlignment="1">
      <alignment horizontal="left" vertical="center"/>
    </xf>
    <xf numFmtId="2" fontId="29" fillId="0" borderId="0" xfId="0" applyNumberFormat="1" applyFont="1"/>
    <xf numFmtId="0" fontId="24" fillId="10" borderId="9" xfId="0" applyFont="1" applyFill="1" applyBorder="1" applyAlignment="1">
      <alignment horizontal="center"/>
    </xf>
    <xf numFmtId="0" fontId="24" fillId="10" borderId="9" xfId="0" applyFont="1" applyFill="1" applyBorder="1" applyAlignment="1">
      <alignment horizontal="center" vertical="top"/>
    </xf>
    <xf numFmtId="164" fontId="17" fillId="9" borderId="9" xfId="0" applyNumberFormat="1" applyFont="1" applyFill="1" applyBorder="1" applyAlignment="1">
      <alignment horizontal="center" vertical="center"/>
    </xf>
    <xf numFmtId="4" fontId="15" fillId="24" borderId="9" xfId="0" applyNumberFormat="1" applyFont="1" applyFill="1" applyBorder="1" applyAlignment="1">
      <alignment horizontal="center" vertical="center"/>
    </xf>
    <xf numFmtId="43" fontId="15" fillId="4" borderId="9" xfId="1" applyFont="1" applyFill="1" applyBorder="1" applyAlignment="1">
      <alignment horizontal="right" vertical="center"/>
    </xf>
    <xf numFmtId="2" fontId="25" fillId="20" borderId="2" xfId="4" applyNumberFormat="1" applyFont="1" applyFill="1" applyBorder="1" applyAlignment="1">
      <alignment horizontal="right" vertical="center"/>
    </xf>
    <xf numFmtId="43" fontId="25" fillId="0" borderId="9" xfId="1" applyFont="1" applyBorder="1" applyAlignment="1">
      <alignment horizontal="right" vertical="center"/>
    </xf>
    <xf numFmtId="43" fontId="24" fillId="8" borderId="9" xfId="1" applyFont="1" applyFill="1" applyBorder="1" applyAlignment="1">
      <alignment horizontal="center"/>
    </xf>
    <xf numFmtId="2" fontId="25" fillId="26" borderId="11" xfId="4" applyNumberFormat="1" applyFont="1" applyFill="1" applyBorder="1" applyAlignment="1">
      <alignment horizontal="center" vertical="center"/>
    </xf>
    <xf numFmtId="2" fontId="25" fillId="26" borderId="11" xfId="4" applyNumberFormat="1" applyFont="1" applyFill="1" applyBorder="1" applyAlignment="1">
      <alignment horizontal="center" vertical="center" wrapText="1"/>
    </xf>
    <xf numFmtId="43" fontId="25" fillId="20" borderId="9" xfId="1" applyFont="1" applyFill="1" applyBorder="1" applyAlignment="1">
      <alignment horizontal="center" vertical="center"/>
    </xf>
    <xf numFmtId="43" fontId="25" fillId="20" borderId="9" xfId="1" applyFont="1" applyFill="1" applyBorder="1" applyAlignment="1">
      <alignment horizontal="right" vertical="center"/>
    </xf>
    <xf numFmtId="0" fontId="19" fillId="0" borderId="16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 wrapText="1"/>
    </xf>
    <xf numFmtId="0" fontId="18" fillId="0" borderId="2" xfId="5" applyFont="1" applyFill="1" applyBorder="1" applyAlignment="1">
      <alignment horizontal="right" vertical="center" wrapText="1"/>
    </xf>
    <xf numFmtId="0" fontId="18" fillId="0" borderId="2" xfId="5" applyFont="1" applyFill="1" applyBorder="1" applyAlignment="1">
      <alignment horizontal="center" vertical="center" wrapText="1"/>
    </xf>
    <xf numFmtId="2" fontId="18" fillId="0" borderId="9" xfId="4" applyNumberFormat="1" applyFont="1" applyFill="1" applyBorder="1" applyAlignment="1">
      <alignment horizontal="right" vertical="center"/>
    </xf>
    <xf numFmtId="2" fontId="18" fillId="0" borderId="9" xfId="4" applyNumberFormat="1" applyFont="1" applyFill="1" applyBorder="1" applyAlignment="1">
      <alignment horizontal="center" vertical="center" wrapText="1"/>
    </xf>
    <xf numFmtId="0" fontId="18" fillId="27" borderId="9" xfId="5" applyFont="1" applyFill="1" applyBorder="1" applyAlignment="1">
      <alignment horizontal="center" vertical="center" wrapText="1"/>
    </xf>
    <xf numFmtId="0" fontId="18" fillId="27" borderId="9" xfId="5" applyFont="1" applyFill="1" applyBorder="1" applyAlignment="1">
      <alignment horizontal="right" vertical="center" wrapText="1"/>
    </xf>
    <xf numFmtId="0" fontId="19" fillId="10" borderId="9" xfId="5" applyFont="1" applyFill="1" applyBorder="1" applyAlignment="1">
      <alignment horizontal="center" vertical="center" wrapText="1"/>
    </xf>
    <xf numFmtId="0" fontId="19" fillId="10" borderId="9" xfId="3" applyNumberFormat="1" applyFont="1" applyFill="1" applyBorder="1" applyAlignment="1">
      <alignment horizontal="center" vertical="center"/>
    </xf>
    <xf numFmtId="0" fontId="18" fillId="27" borderId="9" xfId="5" applyFont="1" applyFill="1" applyBorder="1" applyAlignment="1">
      <alignment horizontal="left" vertical="center" wrapText="1"/>
    </xf>
    <xf numFmtId="4" fontId="19" fillId="8" borderId="9" xfId="4" applyNumberFormat="1" applyFont="1" applyFill="1" applyBorder="1" applyAlignment="1">
      <alignment horizontal="right" vertical="center"/>
    </xf>
    <xf numFmtId="0" fontId="18" fillId="8" borderId="9" xfId="5" applyFont="1" applyFill="1" applyBorder="1" applyAlignment="1">
      <alignment horizontal="center" vertical="center" wrapText="1"/>
    </xf>
    <xf numFmtId="0" fontId="18" fillId="0" borderId="20" xfId="5" applyFont="1" applyBorder="1" applyAlignment="1">
      <alignment vertical="center" wrapText="1"/>
    </xf>
    <xf numFmtId="0" fontId="18" fillId="0" borderId="21" xfId="5" applyFont="1" applyBorder="1" applyAlignment="1">
      <alignment vertical="center" wrapText="1"/>
    </xf>
    <xf numFmtId="0" fontId="18" fillId="0" borderId="22" xfId="5" applyFont="1" applyBorder="1" applyAlignment="1">
      <alignment vertical="center" wrapText="1"/>
    </xf>
    <xf numFmtId="0" fontId="18" fillId="0" borderId="16" xfId="5" applyFont="1" applyFill="1" applyBorder="1" applyAlignment="1">
      <alignment vertical="center" wrapText="1"/>
    </xf>
    <xf numFmtId="0" fontId="18" fillId="0" borderId="19" xfId="5" applyFont="1" applyBorder="1" applyAlignment="1">
      <alignment vertical="center" wrapText="1"/>
    </xf>
    <xf numFmtId="0" fontId="18" fillId="0" borderId="24" xfId="5" applyFont="1" applyBorder="1" applyAlignment="1">
      <alignment vertical="center" wrapText="1"/>
    </xf>
    <xf numFmtId="0" fontId="18" fillId="0" borderId="2" xfId="5" applyFont="1" applyFill="1" applyBorder="1" applyAlignment="1">
      <alignment vertical="center" wrapText="1"/>
    </xf>
    <xf numFmtId="0" fontId="15" fillId="0" borderId="2" xfId="5" applyFont="1" applyAlignment="1">
      <alignment vertical="center"/>
    </xf>
    <xf numFmtId="0" fontId="18" fillId="0" borderId="23" xfId="5" applyFont="1" applyBorder="1" applyAlignment="1">
      <alignment vertical="center" wrapText="1"/>
    </xf>
    <xf numFmtId="0" fontId="18" fillId="0" borderId="25" xfId="5" applyFont="1" applyBorder="1" applyAlignment="1">
      <alignment vertical="center" wrapText="1"/>
    </xf>
    <xf numFmtId="0" fontId="19" fillId="0" borderId="16" xfId="5" applyNumberFormat="1" applyFont="1" applyBorder="1" applyAlignment="1">
      <alignment horizontal="center" vertical="center"/>
    </xf>
    <xf numFmtId="2" fontId="18" fillId="0" borderId="9" xfId="4" applyNumberFormat="1" applyFont="1" applyBorder="1" applyAlignment="1">
      <alignment horizontal="left" vertical="center"/>
    </xf>
    <xf numFmtId="2" fontId="25" fillId="0" borderId="9" xfId="4" applyNumberFormat="1" applyFont="1" applyBorder="1" applyAlignment="1">
      <alignment horizontal="left" vertical="center"/>
    </xf>
    <xf numFmtId="0" fontId="17" fillId="5" borderId="10" xfId="0" applyFont="1" applyFill="1" applyBorder="1" applyAlignment="1">
      <alignment vertical="center"/>
    </xf>
    <xf numFmtId="2" fontId="19" fillId="22" borderId="9" xfId="4" applyNumberFormat="1" applyFont="1" applyFill="1" applyBorder="1" applyAlignment="1">
      <alignment horizontal="center" vertical="center"/>
    </xf>
    <xf numFmtId="0" fontId="15" fillId="24" borderId="9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2" fontId="18" fillId="0" borderId="9" xfId="4" applyNumberFormat="1" applyFont="1" applyBorder="1" applyAlignment="1">
      <alignment horizontal="center" vertical="center"/>
    </xf>
    <xf numFmtId="0" fontId="15" fillId="24" borderId="11" xfId="0" applyFont="1" applyFill="1" applyBorder="1" applyAlignment="1">
      <alignment horizontal="center" vertical="center"/>
    </xf>
    <xf numFmtId="0" fontId="15" fillId="30" borderId="9" xfId="0" applyFont="1" applyFill="1" applyBorder="1" applyAlignment="1">
      <alignment horizontal="center" vertical="center"/>
    </xf>
    <xf numFmtId="43" fontId="15" fillId="0" borderId="9" xfId="1" applyFont="1" applyBorder="1"/>
    <xf numFmtId="166" fontId="15" fillId="0" borderId="9" xfId="1" applyNumberFormat="1" applyFont="1" applyFill="1" applyBorder="1" applyAlignment="1">
      <alignment horizontal="center" vertical="center" wrapText="1"/>
    </xf>
    <xf numFmtId="43" fontId="15" fillId="0" borderId="9" xfId="1" applyFont="1" applyFill="1" applyBorder="1" applyAlignment="1">
      <alignment horizontal="center" vertical="center" wrapText="1"/>
    </xf>
    <xf numFmtId="2" fontId="18" fillId="0" borderId="9" xfId="4" applyNumberFormat="1" applyFont="1" applyBorder="1" applyAlignment="1">
      <alignment vertical="center"/>
    </xf>
    <xf numFmtId="43" fontId="17" fillId="30" borderId="9" xfId="1" applyFont="1" applyFill="1" applyBorder="1" applyAlignment="1">
      <alignment horizontal="center" vertical="center" wrapText="1"/>
    </xf>
    <xf numFmtId="0" fontId="15" fillId="29" borderId="9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43" fontId="17" fillId="29" borderId="9" xfId="1" applyFont="1" applyFill="1" applyBorder="1" applyAlignment="1">
      <alignment horizontal="center" vertical="center" wrapText="1"/>
    </xf>
    <xf numFmtId="0" fontId="15" fillId="10" borderId="9" xfId="0" applyFont="1" applyFill="1" applyBorder="1" applyAlignment="1">
      <alignment horizontal="center" vertical="center"/>
    </xf>
    <xf numFmtId="43" fontId="17" fillId="10" borderId="9" xfId="1" applyFont="1" applyFill="1" applyBorder="1" applyAlignment="1">
      <alignment horizontal="center" vertical="center" wrapText="1"/>
    </xf>
    <xf numFmtId="0" fontId="15" fillId="28" borderId="9" xfId="0" applyFont="1" applyFill="1" applyBorder="1" applyAlignment="1">
      <alignment horizontal="center" vertical="center"/>
    </xf>
    <xf numFmtId="43" fontId="17" fillId="28" borderId="9" xfId="1" applyFont="1" applyFill="1" applyBorder="1" applyAlignment="1">
      <alignment horizontal="center" vertical="center" wrapText="1"/>
    </xf>
    <xf numFmtId="0" fontId="17" fillId="26" borderId="9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/>
    </xf>
    <xf numFmtId="43" fontId="17" fillId="0" borderId="2" xfId="1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5" fillId="24" borderId="11" xfId="0" applyFont="1" applyFill="1" applyBorder="1" applyAlignment="1">
      <alignment horizontal="center" vertical="center" wrapText="1"/>
    </xf>
    <xf numFmtId="0" fontId="17" fillId="13" borderId="9" xfId="0" applyFont="1" applyFill="1" applyBorder="1" applyAlignment="1">
      <alignment horizontal="center" vertical="top"/>
    </xf>
    <xf numFmtId="4" fontId="17" fillId="7" borderId="9" xfId="0" applyNumberFormat="1" applyFont="1" applyFill="1" applyBorder="1" applyAlignment="1">
      <alignment vertical="center"/>
    </xf>
    <xf numFmtId="0" fontId="14" fillId="10" borderId="9" xfId="0" applyFont="1" applyFill="1" applyBorder="1"/>
    <xf numFmtId="0" fontId="14" fillId="0" borderId="2" xfId="0" applyFont="1" applyBorder="1"/>
    <xf numFmtId="0" fontId="14" fillId="0" borderId="0" xfId="0" applyFont="1"/>
    <xf numFmtId="0" fontId="16" fillId="10" borderId="9" xfId="0" applyFont="1" applyFill="1" applyBorder="1"/>
    <xf numFmtId="0" fontId="14" fillId="0" borderId="2" xfId="0" applyFont="1" applyBorder="1" applyAlignment="1"/>
    <xf numFmtId="4" fontId="17" fillId="23" borderId="9" xfId="0" applyNumberFormat="1" applyFont="1" applyFill="1" applyBorder="1" applyAlignment="1">
      <alignment vertical="center"/>
    </xf>
    <xf numFmtId="43" fontId="15" fillId="23" borderId="9" xfId="1" applyFont="1" applyFill="1" applyBorder="1" applyAlignment="1">
      <alignment vertical="center"/>
    </xf>
    <xf numFmtId="0" fontId="6" fillId="2" borderId="2" xfId="0" applyFont="1" applyFill="1" applyBorder="1"/>
    <xf numFmtId="43" fontId="18" fillId="0" borderId="9" xfId="1" applyFont="1" applyFill="1" applyBorder="1" applyAlignment="1">
      <alignment horizontal="center" vertical="center"/>
    </xf>
    <xf numFmtId="43" fontId="18" fillId="0" borderId="9" xfId="1" applyFont="1" applyFill="1" applyBorder="1" applyAlignment="1">
      <alignment horizontal="center" vertical="center" wrapText="1"/>
    </xf>
    <xf numFmtId="43" fontId="19" fillId="8" borderId="9" xfId="1" applyFont="1" applyFill="1" applyBorder="1" applyAlignment="1">
      <alignment vertical="center"/>
    </xf>
    <xf numFmtId="2" fontId="18" fillId="0" borderId="9" xfId="4" applyNumberFormat="1" applyFont="1" applyBorder="1" applyAlignment="1">
      <alignment horizontal="left" vertical="justify"/>
    </xf>
    <xf numFmtId="0" fontId="15" fillId="24" borderId="11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left" vertical="center"/>
    </xf>
    <xf numFmtId="2" fontId="18" fillId="0" borderId="9" xfId="4" applyNumberFormat="1" applyFont="1" applyBorder="1" applyAlignment="1">
      <alignment horizontal="left" vertical="center"/>
    </xf>
    <xf numFmtId="0" fontId="17" fillId="15" borderId="9" xfId="0" applyFont="1" applyFill="1" applyBorder="1" applyAlignment="1">
      <alignment vertical="center"/>
    </xf>
    <xf numFmtId="0" fontId="15" fillId="24" borderId="9" xfId="0" applyFont="1" applyFill="1" applyBorder="1" applyAlignment="1">
      <alignment horizontal="center" vertical="center"/>
    </xf>
    <xf numFmtId="2" fontId="18" fillId="20" borderId="9" xfId="4" applyNumberFormat="1" applyFont="1" applyFill="1" applyBorder="1" applyAlignment="1">
      <alignment horizontal="left" vertical="center"/>
    </xf>
    <xf numFmtId="0" fontId="17" fillId="7" borderId="9" xfId="0" applyFont="1" applyFill="1" applyBorder="1" applyAlignment="1">
      <alignment horizontal="right" vertical="center"/>
    </xf>
    <xf numFmtId="0" fontId="18" fillId="8" borderId="9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7" fillId="5" borderId="9" xfId="0" applyFont="1" applyFill="1" applyBorder="1" applyAlignment="1">
      <alignment horizontal="left" vertical="center"/>
    </xf>
    <xf numFmtId="0" fontId="17" fillId="23" borderId="9" xfId="0" applyFont="1" applyFill="1" applyBorder="1" applyAlignment="1">
      <alignment horizontal="right" vertical="center"/>
    </xf>
    <xf numFmtId="0" fontId="18" fillId="22" borderId="9" xfId="0" applyFont="1" applyFill="1" applyBorder="1" applyAlignment="1">
      <alignment vertical="center"/>
    </xf>
    <xf numFmtId="0" fontId="17" fillId="5" borderId="10" xfId="0" applyFont="1" applyFill="1" applyBorder="1" applyAlignment="1">
      <alignment vertical="center"/>
    </xf>
    <xf numFmtId="0" fontId="18" fillId="0" borderId="10" xfId="0" applyFont="1" applyBorder="1" applyAlignment="1">
      <alignment vertical="center"/>
    </xf>
    <xf numFmtId="2" fontId="24" fillId="10" borderId="9" xfId="3" applyNumberFormat="1" applyFont="1" applyFill="1" applyBorder="1" applyAlignment="1">
      <alignment horizontal="left" vertical="center"/>
    </xf>
    <xf numFmtId="2" fontId="24" fillId="22" borderId="12" xfId="4" applyNumberFormat="1" applyFont="1" applyFill="1" applyBorder="1" applyAlignment="1">
      <alignment horizontal="center" vertical="center"/>
    </xf>
    <xf numFmtId="2" fontId="24" fillId="22" borderId="14" xfId="4" applyNumberFormat="1" applyFont="1" applyFill="1" applyBorder="1" applyAlignment="1">
      <alignment horizontal="center" vertical="center"/>
    </xf>
    <xf numFmtId="2" fontId="24" fillId="22" borderId="13" xfId="4" applyNumberFormat="1" applyFont="1" applyFill="1" applyBorder="1" applyAlignment="1">
      <alignment horizontal="center" vertical="center"/>
    </xf>
    <xf numFmtId="0" fontId="30" fillId="10" borderId="9" xfId="0" applyFont="1" applyFill="1" applyBorder="1" applyAlignment="1">
      <alignment horizontal="left"/>
    </xf>
    <xf numFmtId="2" fontId="19" fillId="22" borderId="12" xfId="4" applyNumberFormat="1" applyFont="1" applyFill="1" applyBorder="1" applyAlignment="1">
      <alignment horizontal="center" vertical="center"/>
    </xf>
    <xf numFmtId="2" fontId="19" fillId="22" borderId="14" xfId="4" applyNumberFormat="1" applyFont="1" applyFill="1" applyBorder="1" applyAlignment="1">
      <alignment horizontal="center" vertical="center"/>
    </xf>
    <xf numFmtId="2" fontId="19" fillId="22" borderId="13" xfId="4" applyNumberFormat="1" applyFont="1" applyFill="1" applyBorder="1" applyAlignment="1">
      <alignment horizontal="center" vertical="center"/>
    </xf>
    <xf numFmtId="2" fontId="19" fillId="10" borderId="9" xfId="3" applyNumberFormat="1" applyFont="1" applyFill="1" applyBorder="1" applyAlignment="1">
      <alignment horizontal="left" vertical="center"/>
    </xf>
    <xf numFmtId="2" fontId="19" fillId="22" borderId="9" xfId="4" applyNumberFormat="1" applyFont="1" applyFill="1" applyBorder="1" applyAlignment="1">
      <alignment horizontal="center" vertical="center"/>
    </xf>
    <xf numFmtId="0" fontId="17" fillId="5" borderId="10" xfId="0" applyFont="1" applyFill="1" applyBorder="1" applyAlignment="1">
      <alignment horizontal="left" vertical="center" wrapText="1"/>
    </xf>
    <xf numFmtId="0" fontId="17" fillId="5" borderId="9" xfId="0" applyFont="1" applyFill="1" applyBorder="1" applyAlignment="1">
      <alignment horizontal="left" vertical="center" wrapText="1"/>
    </xf>
    <xf numFmtId="2" fontId="18" fillId="20" borderId="9" xfId="4" applyNumberFormat="1" applyFont="1" applyFill="1" applyBorder="1" applyAlignment="1">
      <alignment horizontal="left" vertical="center"/>
    </xf>
    <xf numFmtId="2" fontId="19" fillId="8" borderId="9" xfId="4" applyNumberFormat="1" applyFont="1" applyFill="1" applyBorder="1" applyAlignment="1">
      <alignment horizontal="center" vertical="center"/>
    </xf>
    <xf numFmtId="0" fontId="18" fillId="8" borderId="9" xfId="5" applyFont="1" applyFill="1" applyBorder="1" applyAlignment="1">
      <alignment horizontal="center" vertical="center" wrapText="1"/>
    </xf>
    <xf numFmtId="0" fontId="16" fillId="10" borderId="9" xfId="5" applyFont="1" applyFill="1" applyBorder="1" applyAlignment="1">
      <alignment vertical="center" wrapText="1"/>
    </xf>
    <xf numFmtId="0" fontId="19" fillId="26" borderId="11" xfId="5" applyFont="1" applyFill="1" applyBorder="1" applyAlignment="1">
      <alignment horizontal="center" vertical="center" wrapText="1"/>
    </xf>
    <xf numFmtId="0" fontId="19" fillId="26" borderId="9" xfId="5" applyFont="1" applyFill="1" applyBorder="1" applyAlignment="1">
      <alignment horizontal="center" vertical="center" wrapText="1"/>
    </xf>
    <xf numFmtId="0" fontId="18" fillId="26" borderId="11" xfId="5" applyFont="1" applyFill="1" applyBorder="1" applyAlignment="1">
      <alignment horizontal="center" vertical="center" wrapText="1"/>
    </xf>
    <xf numFmtId="0" fontId="18" fillId="26" borderId="9" xfId="5" applyFont="1" applyFill="1" applyBorder="1" applyAlignment="1">
      <alignment horizontal="center" vertical="center" wrapText="1"/>
    </xf>
    <xf numFmtId="2" fontId="19" fillId="8" borderId="12" xfId="4" applyNumberFormat="1" applyFont="1" applyFill="1" applyBorder="1" applyAlignment="1">
      <alignment horizontal="center" vertical="center"/>
    </xf>
    <xf numFmtId="2" fontId="19" fillId="8" borderId="14" xfId="4" applyNumberFormat="1" applyFont="1" applyFill="1" applyBorder="1" applyAlignment="1">
      <alignment horizontal="center" vertical="center"/>
    </xf>
    <xf numFmtId="2" fontId="19" fillId="8" borderId="13" xfId="4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8" fillId="8" borderId="9" xfId="5" applyFont="1" applyFill="1" applyBorder="1" applyAlignment="1">
      <alignment horizontal="right" vertical="center" wrapText="1"/>
    </xf>
    <xf numFmtId="0" fontId="17" fillId="7" borderId="9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/>
    </xf>
    <xf numFmtId="2" fontId="24" fillId="8" borderId="9" xfId="4" applyNumberFormat="1" applyFont="1" applyFill="1" applyBorder="1" applyAlignment="1">
      <alignment horizontal="center" vertical="center"/>
    </xf>
    <xf numFmtId="2" fontId="25" fillId="0" borderId="9" xfId="4" applyNumberFormat="1" applyFont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19" fillId="8" borderId="9" xfId="0" applyFont="1" applyFill="1" applyBorder="1" applyAlignment="1">
      <alignment vertical="center"/>
    </xf>
    <xf numFmtId="0" fontId="17" fillId="9" borderId="9" xfId="0" applyFont="1" applyFill="1" applyBorder="1" applyAlignment="1">
      <alignment vertical="center" wrapText="1"/>
    </xf>
    <xf numFmtId="0" fontId="18" fillId="10" borderId="9" xfId="0" applyFont="1" applyFill="1" applyBorder="1" applyAlignment="1">
      <alignment vertical="center" wrapText="1"/>
    </xf>
    <xf numFmtId="2" fontId="18" fillId="0" borderId="9" xfId="4" applyNumberFormat="1" applyFont="1" applyBorder="1" applyAlignment="1">
      <alignment horizontal="left" vertical="center"/>
    </xf>
    <xf numFmtId="2" fontId="19" fillId="10" borderId="10" xfId="3" applyNumberFormat="1" applyFont="1" applyFill="1" applyBorder="1" applyAlignment="1">
      <alignment horizontal="left" vertical="center" wrapText="1"/>
    </xf>
    <xf numFmtId="0" fontId="17" fillId="6" borderId="9" xfId="0" applyFont="1" applyFill="1" applyBorder="1" applyAlignment="1">
      <alignment horizontal="left" vertical="center"/>
    </xf>
    <xf numFmtId="2" fontId="24" fillId="10" borderId="10" xfId="4" applyNumberFormat="1" applyFont="1" applyFill="1" applyBorder="1" applyAlignment="1">
      <alignment horizontal="left" vertical="center" wrapText="1"/>
    </xf>
    <xf numFmtId="2" fontId="24" fillId="10" borderId="9" xfId="4" applyNumberFormat="1" applyFont="1" applyFill="1" applyBorder="1" applyAlignment="1">
      <alignment horizontal="left" vertical="center" wrapText="1"/>
    </xf>
    <xf numFmtId="0" fontId="17" fillId="6" borderId="12" xfId="0" applyFont="1" applyFill="1" applyBorder="1" applyAlignment="1">
      <alignment horizontal="left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3" xfId="0" applyFont="1" applyFill="1" applyBorder="1" applyAlignment="1">
      <alignment horizontal="left" vertical="center" wrapText="1"/>
    </xf>
    <xf numFmtId="0" fontId="17" fillId="9" borderId="10" xfId="0" applyFont="1" applyFill="1" applyBorder="1" applyAlignment="1">
      <alignment horizontal="left" vertical="center"/>
    </xf>
    <xf numFmtId="0" fontId="18" fillId="10" borderId="10" xfId="0" applyFont="1" applyFill="1" applyBorder="1" applyAlignment="1">
      <alignment horizontal="left" vertical="center"/>
    </xf>
    <xf numFmtId="0" fontId="17" fillId="23" borderId="9" xfId="0" applyFont="1" applyFill="1" applyBorder="1" applyAlignment="1">
      <alignment horizontal="center" vertical="center"/>
    </xf>
    <xf numFmtId="0" fontId="19" fillId="22" borderId="9" xfId="0" applyFont="1" applyFill="1" applyBorder="1" applyAlignment="1">
      <alignment vertical="center"/>
    </xf>
    <xf numFmtId="0" fontId="17" fillId="15" borderId="9" xfId="0" applyFont="1" applyFill="1" applyBorder="1" applyAlignment="1">
      <alignment vertical="center"/>
    </xf>
    <xf numFmtId="0" fontId="18" fillId="16" borderId="9" xfId="0" applyFont="1" applyFill="1" applyBorder="1"/>
    <xf numFmtId="0" fontId="19" fillId="8" borderId="9" xfId="0" applyFont="1" applyFill="1" applyBorder="1"/>
    <xf numFmtId="43" fontId="15" fillId="4" borderId="9" xfId="1" applyFont="1" applyFill="1" applyBorder="1" applyAlignment="1">
      <alignment horizontal="center" vertical="center"/>
    </xf>
    <xf numFmtId="43" fontId="18" fillId="0" borderId="9" xfId="1" applyFont="1" applyBorder="1" applyAlignment="1">
      <alignment vertical="center"/>
    </xf>
    <xf numFmtId="0" fontId="17" fillId="19" borderId="9" xfId="0" applyFont="1" applyFill="1" applyBorder="1" applyAlignment="1">
      <alignment horizontal="left" vertical="center"/>
    </xf>
    <xf numFmtId="0" fontId="17" fillId="11" borderId="9" xfId="0" applyFont="1" applyFill="1" applyBorder="1" applyAlignment="1">
      <alignment vertical="center" wrapText="1"/>
    </xf>
    <xf numFmtId="0" fontId="18" fillId="12" borderId="9" xfId="0" applyFont="1" applyFill="1" applyBorder="1" applyAlignment="1">
      <alignment vertical="center" wrapText="1"/>
    </xf>
    <xf numFmtId="0" fontId="17" fillId="23" borderId="12" xfId="0" applyFont="1" applyFill="1" applyBorder="1" applyAlignment="1">
      <alignment horizontal="center" vertical="center"/>
    </xf>
    <xf numFmtId="0" fontId="17" fillId="23" borderId="14" xfId="0" applyFont="1" applyFill="1" applyBorder="1" applyAlignment="1">
      <alignment horizontal="center" vertical="center"/>
    </xf>
    <xf numFmtId="0" fontId="17" fillId="23" borderId="13" xfId="0" applyFont="1" applyFill="1" applyBorder="1" applyAlignment="1">
      <alignment horizontal="center" vertical="center"/>
    </xf>
    <xf numFmtId="0" fontId="17" fillId="9" borderId="9" xfId="0" applyFont="1" applyFill="1" applyBorder="1" applyAlignment="1">
      <alignment horizontal="left" vertical="center"/>
    </xf>
    <xf numFmtId="0" fontId="17" fillId="9" borderId="12" xfId="0" applyFont="1" applyFill="1" applyBorder="1" applyAlignment="1">
      <alignment horizontal="left" vertical="center" wrapText="1"/>
    </xf>
    <xf numFmtId="0" fontId="17" fillId="9" borderId="14" xfId="0" applyFont="1" applyFill="1" applyBorder="1" applyAlignment="1">
      <alignment horizontal="left" vertical="center" wrapText="1"/>
    </xf>
    <xf numFmtId="0" fontId="17" fillId="9" borderId="13" xfId="0" applyFont="1" applyFill="1" applyBorder="1" applyAlignment="1">
      <alignment horizontal="left" vertical="center" wrapText="1"/>
    </xf>
    <xf numFmtId="0" fontId="13" fillId="3" borderId="9" xfId="0" applyFont="1" applyFill="1" applyBorder="1" applyAlignment="1">
      <alignment horizontal="left" vertical="center"/>
    </xf>
    <xf numFmtId="0" fontId="17" fillId="18" borderId="12" xfId="0" applyFont="1" applyFill="1" applyBorder="1" applyAlignment="1">
      <alignment horizontal="center" vertical="center"/>
    </xf>
    <xf numFmtId="0" fontId="17" fillId="18" borderId="14" xfId="0" applyFont="1" applyFill="1" applyBorder="1" applyAlignment="1">
      <alignment horizontal="center" vertical="center"/>
    </xf>
    <xf numFmtId="0" fontId="17" fillId="18" borderId="13" xfId="0" applyFont="1" applyFill="1" applyBorder="1" applyAlignment="1">
      <alignment horizontal="center" vertical="center"/>
    </xf>
    <xf numFmtId="0" fontId="17" fillId="15" borderId="12" xfId="0" applyFont="1" applyFill="1" applyBorder="1" applyAlignment="1">
      <alignment horizontal="left" vertical="center" wrapText="1"/>
    </xf>
    <xf numFmtId="0" fontId="17" fillId="15" borderId="14" xfId="0" applyFont="1" applyFill="1" applyBorder="1" applyAlignment="1">
      <alignment horizontal="left" vertical="center" wrapText="1"/>
    </xf>
    <xf numFmtId="0" fontId="17" fillId="15" borderId="13" xfId="0" applyFont="1" applyFill="1" applyBorder="1" applyAlignment="1">
      <alignment horizontal="left" vertical="center" wrapText="1"/>
    </xf>
    <xf numFmtId="0" fontId="17" fillId="3" borderId="9" xfId="0" applyFont="1" applyFill="1" applyBorder="1" applyAlignment="1">
      <alignment horizontal="left" vertical="center"/>
    </xf>
    <xf numFmtId="2" fontId="17" fillId="10" borderId="9" xfId="0" applyNumberFormat="1" applyFont="1" applyFill="1" applyBorder="1" applyAlignment="1">
      <alignment horizontal="left" vertical="top" wrapText="1"/>
    </xf>
    <xf numFmtId="2" fontId="17" fillId="10" borderId="9" xfId="0" applyNumberFormat="1" applyFont="1" applyFill="1" applyBorder="1" applyAlignment="1">
      <alignment horizontal="left" vertical="top"/>
    </xf>
    <xf numFmtId="43" fontId="17" fillId="23" borderId="9" xfId="1" applyFont="1" applyFill="1" applyBorder="1" applyAlignment="1">
      <alignment horizontal="center" vertical="center"/>
    </xf>
    <xf numFmtId="43" fontId="19" fillId="22" borderId="9" xfId="1" applyFont="1" applyFill="1" applyBorder="1" applyAlignment="1">
      <alignment vertical="center"/>
    </xf>
    <xf numFmtId="0" fontId="15" fillId="24" borderId="9" xfId="0" applyFont="1" applyFill="1" applyBorder="1" applyAlignment="1">
      <alignment horizontal="center" vertical="center"/>
    </xf>
    <xf numFmtId="0" fontId="18" fillId="26" borderId="9" xfId="0" applyFont="1" applyFill="1" applyBorder="1" applyAlignment="1">
      <alignment vertical="center"/>
    </xf>
    <xf numFmtId="43" fontId="17" fillId="4" borderId="9" xfId="1" applyFont="1" applyFill="1" applyBorder="1" applyAlignment="1">
      <alignment horizontal="center" vertical="center"/>
    </xf>
    <xf numFmtId="43" fontId="19" fillId="0" borderId="9" xfId="1" applyFont="1" applyBorder="1" applyAlignment="1">
      <alignment vertical="center"/>
    </xf>
    <xf numFmtId="2" fontId="19" fillId="10" borderId="9" xfId="3" applyNumberFormat="1" applyFont="1" applyFill="1" applyBorder="1" applyAlignment="1">
      <alignment horizontal="left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left" vertical="center"/>
    </xf>
    <xf numFmtId="2" fontId="7" fillId="0" borderId="7" xfId="0" applyNumberFormat="1" applyFont="1" applyBorder="1" applyAlignment="1">
      <alignment horizontal="left" vertical="center"/>
    </xf>
    <xf numFmtId="2" fontId="7" fillId="0" borderId="8" xfId="0" applyNumberFormat="1" applyFont="1" applyBorder="1" applyAlignment="1">
      <alignment horizontal="left" vertical="center"/>
    </xf>
    <xf numFmtId="2" fontId="19" fillId="10" borderId="10" xfId="3" applyNumberFormat="1" applyFont="1" applyFill="1" applyBorder="1" applyAlignment="1">
      <alignment horizontal="left" vertical="center"/>
    </xf>
    <xf numFmtId="2" fontId="18" fillId="0" borderId="9" xfId="4" applyNumberFormat="1" applyFont="1" applyBorder="1" applyAlignment="1">
      <alignment horizontal="center" vertical="center"/>
    </xf>
    <xf numFmtId="0" fontId="17" fillId="6" borderId="10" xfId="0" applyFont="1" applyFill="1" applyBorder="1" applyAlignment="1">
      <alignment vertical="center" wrapText="1"/>
    </xf>
    <xf numFmtId="0" fontId="18" fillId="10" borderId="10" xfId="0" applyFont="1" applyFill="1" applyBorder="1" applyAlignment="1">
      <alignment vertical="center" wrapText="1"/>
    </xf>
    <xf numFmtId="0" fontId="15" fillId="24" borderId="11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2" fontId="19" fillId="10" borderId="12" xfId="3" applyNumberFormat="1" applyFont="1" applyFill="1" applyBorder="1" applyAlignment="1">
      <alignment horizontal="left" vertical="center"/>
    </xf>
    <xf numFmtId="2" fontId="19" fillId="10" borderId="14" xfId="3" applyNumberFormat="1" applyFont="1" applyFill="1" applyBorder="1" applyAlignment="1">
      <alignment horizontal="left" vertical="center"/>
    </xf>
    <xf numFmtId="2" fontId="19" fillId="10" borderId="13" xfId="3" applyNumberFormat="1" applyFont="1" applyFill="1" applyBorder="1" applyAlignment="1">
      <alignment horizontal="left" vertical="center"/>
    </xf>
    <xf numFmtId="0" fontId="17" fillId="15" borderId="12" xfId="0" applyFont="1" applyFill="1" applyBorder="1" applyAlignment="1">
      <alignment horizontal="left" vertical="center"/>
    </xf>
    <xf numFmtId="0" fontId="17" fillId="15" borderId="14" xfId="0" applyFont="1" applyFill="1" applyBorder="1" applyAlignment="1">
      <alignment horizontal="left" vertical="center"/>
    </xf>
    <xf numFmtId="0" fontId="17" fillId="15" borderId="13" xfId="0" applyFont="1" applyFill="1" applyBorder="1" applyAlignment="1">
      <alignment horizontal="left" vertical="center"/>
    </xf>
    <xf numFmtId="0" fontId="17" fillId="9" borderId="9" xfId="0" applyFont="1" applyFill="1" applyBorder="1" applyAlignment="1">
      <alignment horizontal="left" vertical="center" wrapText="1"/>
    </xf>
    <xf numFmtId="0" fontId="17" fillId="9" borderId="15" xfId="0" applyFont="1" applyFill="1" applyBorder="1" applyAlignment="1">
      <alignment horizontal="left" vertical="center" wrapText="1"/>
    </xf>
    <xf numFmtId="0" fontId="17" fillId="9" borderId="2" xfId="0" applyFont="1" applyFill="1" applyBorder="1" applyAlignment="1">
      <alignment horizontal="left" vertical="center" wrapText="1"/>
    </xf>
    <xf numFmtId="0" fontId="17" fillId="10" borderId="9" xfId="0" applyFont="1" applyFill="1" applyBorder="1" applyAlignment="1">
      <alignment vertical="center"/>
    </xf>
    <xf numFmtId="0" fontId="18" fillId="10" borderId="9" xfId="0" applyFont="1" applyFill="1" applyBorder="1" applyAlignment="1">
      <alignment vertical="center"/>
    </xf>
    <xf numFmtId="0" fontId="18" fillId="10" borderId="9" xfId="0" applyFont="1" applyFill="1" applyBorder="1" applyAlignment="1">
      <alignment horizontal="left" vertical="center" wrapText="1"/>
    </xf>
    <xf numFmtId="0" fontId="15" fillId="25" borderId="9" xfId="0" applyFont="1" applyFill="1" applyBorder="1" applyAlignment="1">
      <alignment vertical="center"/>
    </xf>
    <xf numFmtId="0" fontId="15" fillId="10" borderId="9" xfId="0" applyFont="1" applyFill="1" applyBorder="1" applyAlignment="1">
      <alignment horizontal="left" vertical="center" wrapText="1"/>
    </xf>
    <xf numFmtId="0" fontId="15" fillId="10" borderId="9" xfId="0" applyFont="1" applyFill="1" applyBorder="1" applyAlignment="1">
      <alignment horizontal="left" vertical="center"/>
    </xf>
    <xf numFmtId="0" fontId="15" fillId="10" borderId="9" xfId="0" applyFont="1" applyFill="1" applyBorder="1" applyAlignment="1">
      <alignment horizontal="justify" vertical="center" wrapText="1"/>
    </xf>
    <xf numFmtId="2" fontId="19" fillId="14" borderId="9" xfId="2" applyNumberFormat="1" applyFont="1" applyFill="1" applyBorder="1" applyAlignment="1">
      <alignment horizontal="left" vertical="center"/>
    </xf>
    <xf numFmtId="0" fontId="14" fillId="17" borderId="9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/>
    </xf>
    <xf numFmtId="0" fontId="15" fillId="0" borderId="9" xfId="0" applyFont="1" applyFill="1" applyBorder="1" applyAlignment="1">
      <alignment horizontal="left" vertical="center"/>
    </xf>
    <xf numFmtId="2" fontId="25" fillId="0" borderId="2" xfId="4" applyNumberFormat="1" applyFont="1" applyFill="1" applyBorder="1" applyAlignment="1">
      <alignment horizontal="left" vertical="center" wrapText="1"/>
    </xf>
  </cellXfs>
  <cellStyles count="6">
    <cellStyle name="Normal" xfId="0" builtinId="0"/>
    <cellStyle name="Normal 2" xfId="5" xr:uid="{5DE065CB-1CFD-403B-B90C-09EF60813385}"/>
    <cellStyle name="Normal 7" xfId="3" xr:uid="{4C503A6B-949A-477C-9072-63EB539A7F61}"/>
    <cellStyle name="Normal 8 2 2" xfId="4" xr:uid="{744756F8-847D-4066-B7FD-2FBF0533DDF8}"/>
    <cellStyle name="Normal_Relação de material" xfId="2" xr:uid="{D6DB2545-BAA4-49CE-ABC1-D9A9883C0407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171450</xdr:rowOff>
    </xdr:from>
    <xdr:ext cx="3238500" cy="762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71450"/>
          <a:ext cx="3238500" cy="7620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76"/>
  <sheetViews>
    <sheetView tabSelected="1" topLeftCell="A2119" zoomScale="75" zoomScaleNormal="75" workbookViewId="0">
      <selection activeCell="B2141" sqref="B2141:F2141"/>
    </sheetView>
  </sheetViews>
  <sheetFormatPr defaultColWidth="14.42578125" defaultRowHeight="15.75" customHeight="1" x14ac:dyDescent="0.2"/>
  <cols>
    <col min="1" max="1" width="6.140625" customWidth="1"/>
    <col min="2" max="2" width="54" customWidth="1"/>
    <col min="3" max="3" width="17.42578125" customWidth="1"/>
    <col min="4" max="4" width="13.85546875" customWidth="1"/>
    <col min="5" max="6" width="15.7109375" customWidth="1"/>
    <col min="7" max="7" width="14.5703125" customWidth="1"/>
    <col min="8" max="8" width="13.28515625" customWidth="1"/>
    <col min="9" max="9" width="18.85546875" customWidth="1"/>
    <col min="10" max="10" width="16.140625" customWidth="1"/>
    <col min="11" max="11" width="22.5703125" customWidth="1"/>
    <col min="12" max="12" width="16" customWidth="1"/>
    <col min="13" max="13" width="8.85546875" customWidth="1"/>
    <col min="14" max="14" width="7" customWidth="1"/>
    <col min="15" max="15" width="8.28515625" customWidth="1"/>
    <col min="16" max="27" width="8.7109375" customWidth="1"/>
  </cols>
  <sheetData>
    <row r="1" spans="1:27" ht="84.75" customHeight="1" thickBot="1" x14ac:dyDescent="0.25">
      <c r="A1" s="476" t="s">
        <v>0</v>
      </c>
      <c r="B1" s="477"/>
      <c r="C1" s="477"/>
      <c r="D1" s="477"/>
      <c r="E1" s="477"/>
      <c r="F1" s="477"/>
      <c r="G1" s="477"/>
      <c r="H1" s="478"/>
      <c r="I1" s="8"/>
      <c r="J1" s="8"/>
      <c r="K1" s="8"/>
      <c r="L1" s="1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" customHeight="1" thickBot="1" x14ac:dyDescent="0.25">
      <c r="A2" s="479" t="s">
        <v>964</v>
      </c>
      <c r="B2" s="480"/>
      <c r="C2" s="480"/>
      <c r="D2" s="480"/>
      <c r="E2" s="480"/>
      <c r="F2" s="480"/>
      <c r="G2" s="480"/>
      <c r="H2" s="481"/>
      <c r="I2" s="8"/>
      <c r="J2" s="8"/>
      <c r="K2" s="8"/>
      <c r="L2" s="1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" customHeight="1" x14ac:dyDescent="0.2">
      <c r="A3" s="13"/>
      <c r="B3" s="13"/>
      <c r="C3" s="13"/>
      <c r="D3" s="13"/>
      <c r="E3" s="13"/>
      <c r="F3" s="13"/>
      <c r="G3" s="13"/>
      <c r="H3" s="13"/>
      <c r="I3" s="11"/>
      <c r="J3" s="9"/>
      <c r="K3" s="9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" customHeight="1" x14ac:dyDescent="0.2">
      <c r="A4" s="184">
        <v>1</v>
      </c>
      <c r="B4" s="504" t="s">
        <v>597</v>
      </c>
      <c r="C4" s="504"/>
      <c r="D4" s="504"/>
      <c r="E4" s="504"/>
      <c r="F4" s="504"/>
      <c r="G4" s="504"/>
      <c r="H4" s="504"/>
      <c r="I4" s="141"/>
      <c r="J4" s="9"/>
      <c r="K4" s="9"/>
      <c r="L4" s="9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5" customHeight="1" x14ac:dyDescent="0.2">
      <c r="A5" s="185"/>
      <c r="B5" s="141"/>
      <c r="C5" s="141"/>
      <c r="D5" s="141"/>
      <c r="E5" s="141"/>
      <c r="F5" s="141"/>
      <c r="G5" s="141"/>
      <c r="H5" s="141"/>
      <c r="I5" s="141"/>
      <c r="J5" s="9"/>
      <c r="K5" s="9"/>
      <c r="L5" s="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5" customHeight="1" x14ac:dyDescent="0.2">
      <c r="A6" s="186" t="s">
        <v>598</v>
      </c>
      <c r="B6" s="406" t="s">
        <v>599</v>
      </c>
      <c r="C6" s="406"/>
      <c r="D6" s="406"/>
      <c r="E6" s="406"/>
      <c r="F6" s="406"/>
      <c r="G6" s="406"/>
      <c r="H6" s="406"/>
      <c r="I6" s="173"/>
      <c r="J6" s="9"/>
      <c r="K6" s="9"/>
      <c r="L6" s="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" customHeight="1" x14ac:dyDescent="0.25">
      <c r="A7" s="187"/>
      <c r="B7" s="175" t="s">
        <v>2</v>
      </c>
      <c r="C7" s="175"/>
      <c r="D7" s="175"/>
      <c r="E7" s="175"/>
      <c r="F7" s="175"/>
      <c r="G7" s="176" t="s">
        <v>7</v>
      </c>
      <c r="H7" s="148"/>
      <c r="I7" s="149"/>
      <c r="J7" s="9"/>
      <c r="K7" s="9"/>
      <c r="L7" s="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" customHeight="1" x14ac:dyDescent="0.25">
      <c r="A8" s="187"/>
      <c r="B8" s="150" t="s">
        <v>601</v>
      </c>
      <c r="C8" s="151"/>
      <c r="D8" s="152"/>
      <c r="E8" s="152"/>
      <c r="F8" s="151"/>
      <c r="G8" s="153">
        <v>1642.7</v>
      </c>
      <c r="H8" s="154"/>
      <c r="I8" s="155"/>
      <c r="J8" s="9"/>
      <c r="K8" s="9"/>
      <c r="L8" s="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" customHeight="1" x14ac:dyDescent="0.25">
      <c r="A9" s="187"/>
      <c r="B9" s="179" t="s">
        <v>11</v>
      </c>
      <c r="C9" s="179"/>
      <c r="D9" s="179"/>
      <c r="E9" s="179"/>
      <c r="F9" s="179"/>
      <c r="G9" s="180">
        <f>SUM(G8:G8)</f>
        <v>1642.7</v>
      </c>
      <c r="H9" s="156"/>
      <c r="I9" s="157"/>
      <c r="J9" s="9"/>
      <c r="K9" s="9"/>
      <c r="L9" s="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" customHeight="1" x14ac:dyDescent="0.2">
      <c r="A10" s="185"/>
      <c r="B10" s="141"/>
      <c r="C10" s="141"/>
      <c r="D10" s="141"/>
      <c r="E10" s="141"/>
      <c r="F10" s="141"/>
      <c r="G10" s="141"/>
      <c r="H10" s="141"/>
      <c r="I10" s="141"/>
      <c r="J10" s="9"/>
      <c r="K10" s="9"/>
      <c r="L10" s="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customHeight="1" x14ac:dyDescent="0.25">
      <c r="A11" s="186" t="s">
        <v>602</v>
      </c>
      <c r="B11" s="406" t="s">
        <v>603</v>
      </c>
      <c r="C11" s="406"/>
      <c r="D11" s="406"/>
      <c r="E11" s="406"/>
      <c r="F11" s="406"/>
      <c r="G11" s="406"/>
      <c r="H11" s="406"/>
      <c r="I11" s="144"/>
      <c r="J11" s="9"/>
      <c r="K11" s="9"/>
      <c r="L11" s="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5" customHeight="1" x14ac:dyDescent="0.25">
      <c r="A12" s="187"/>
      <c r="B12" s="175" t="s">
        <v>2</v>
      </c>
      <c r="C12" s="175"/>
      <c r="D12" s="175" t="s">
        <v>4</v>
      </c>
      <c r="E12" s="175" t="s">
        <v>215</v>
      </c>
      <c r="F12" s="175"/>
      <c r="G12" s="176" t="s">
        <v>7</v>
      </c>
      <c r="H12" s="148"/>
      <c r="I12" s="149"/>
      <c r="J12" s="9"/>
      <c r="K12" s="9"/>
      <c r="L12" s="9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5" customHeight="1" x14ac:dyDescent="0.25">
      <c r="A13" s="187"/>
      <c r="B13" s="151" t="s">
        <v>604</v>
      </c>
      <c r="C13" s="151"/>
      <c r="D13" s="146">
        <v>2.2000000000000002</v>
      </c>
      <c r="E13" s="158">
        <v>147.1</v>
      </c>
      <c r="F13" s="151"/>
      <c r="G13" s="147">
        <f>D13*E13</f>
        <v>323.62</v>
      </c>
      <c r="H13" s="154"/>
      <c r="I13" s="149"/>
      <c r="J13" s="9"/>
      <c r="K13" s="9"/>
      <c r="L13" s="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5" customHeight="1" x14ac:dyDescent="0.25">
      <c r="A14" s="187"/>
      <c r="B14" s="179" t="s">
        <v>11</v>
      </c>
      <c r="C14" s="179"/>
      <c r="D14" s="179"/>
      <c r="E14" s="179"/>
      <c r="F14" s="179"/>
      <c r="G14" s="181">
        <f>SUM(G13:G13)</f>
        <v>323.62</v>
      </c>
      <c r="H14" s="156"/>
      <c r="I14" s="159"/>
      <c r="J14" s="9"/>
      <c r="K14" s="9"/>
      <c r="L14" s="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" customHeight="1" x14ac:dyDescent="0.25">
      <c r="A15" s="187"/>
      <c r="B15" s="160"/>
      <c r="C15" s="160"/>
      <c r="D15" s="160"/>
      <c r="E15" s="160"/>
      <c r="F15" s="160"/>
      <c r="G15" s="160"/>
      <c r="H15" s="160"/>
      <c r="I15" s="161"/>
      <c r="J15" s="9"/>
      <c r="K15" s="9"/>
      <c r="L15" s="9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5" customHeight="1" x14ac:dyDescent="0.25">
      <c r="A16" s="186" t="s">
        <v>625</v>
      </c>
      <c r="B16" s="406" t="s">
        <v>606</v>
      </c>
      <c r="C16" s="406"/>
      <c r="D16" s="406"/>
      <c r="E16" s="406"/>
      <c r="F16" s="406"/>
      <c r="G16" s="406"/>
      <c r="H16" s="406"/>
      <c r="I16" s="144"/>
      <c r="J16" s="9"/>
      <c r="K16" s="9"/>
      <c r="L16" s="9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5" customHeight="1" x14ac:dyDescent="0.25">
      <c r="A17" s="187"/>
      <c r="B17" s="175" t="s">
        <v>2</v>
      </c>
      <c r="C17" s="175"/>
      <c r="D17" s="175" t="s">
        <v>4</v>
      </c>
      <c r="E17" s="188" t="s">
        <v>5</v>
      </c>
      <c r="F17" s="175"/>
      <c r="G17" s="176" t="s">
        <v>215</v>
      </c>
      <c r="H17" s="148"/>
      <c r="I17" s="149"/>
      <c r="J17" s="9"/>
      <c r="K17" s="9"/>
      <c r="L17" s="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5" customHeight="1" x14ac:dyDescent="0.25">
      <c r="A18" s="187"/>
      <c r="B18" s="151" t="s">
        <v>607</v>
      </c>
      <c r="C18" s="151"/>
      <c r="D18" s="146">
        <v>23.1</v>
      </c>
      <c r="E18" s="146">
        <v>50.45</v>
      </c>
      <c r="F18" s="151"/>
      <c r="G18" s="147">
        <f>(D18+E18)*2</f>
        <v>147.10000000000002</v>
      </c>
      <c r="H18" s="154"/>
      <c r="I18" s="149"/>
      <c r="J18" s="9"/>
      <c r="K18" s="9"/>
      <c r="L18" s="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x14ac:dyDescent="0.25">
      <c r="A19" s="187"/>
      <c r="B19" s="179" t="s">
        <v>608</v>
      </c>
      <c r="C19" s="179"/>
      <c r="D19" s="179"/>
      <c r="E19" s="179"/>
      <c r="F19" s="179"/>
      <c r="G19" s="181">
        <f>SUM(G18:G18)</f>
        <v>147.10000000000002</v>
      </c>
      <c r="H19" s="156"/>
      <c r="I19" s="159"/>
      <c r="J19" s="9"/>
      <c r="K19" s="9"/>
      <c r="L19" s="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5" customHeight="1" x14ac:dyDescent="0.25">
      <c r="A20" s="187"/>
      <c r="B20" s="162"/>
      <c r="C20" s="162"/>
      <c r="D20" s="162"/>
      <c r="E20" s="162"/>
      <c r="F20" s="162"/>
      <c r="G20" s="162"/>
      <c r="H20" s="160"/>
      <c r="I20" s="161"/>
      <c r="J20" s="9"/>
      <c r="K20" s="9"/>
      <c r="L20" s="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5" customHeight="1" x14ac:dyDescent="0.25">
      <c r="A21" s="186" t="s">
        <v>605</v>
      </c>
      <c r="B21" s="406" t="s">
        <v>610</v>
      </c>
      <c r="C21" s="406"/>
      <c r="D21" s="406"/>
      <c r="E21" s="406"/>
      <c r="F21" s="406"/>
      <c r="G21" s="406"/>
      <c r="H21" s="406"/>
      <c r="I21" s="144"/>
      <c r="J21" s="9"/>
      <c r="K21" s="9"/>
      <c r="L21" s="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5" customHeight="1" x14ac:dyDescent="0.25">
      <c r="A22" s="187"/>
      <c r="B22" s="175" t="s">
        <v>2</v>
      </c>
      <c r="C22" s="175"/>
      <c r="D22" s="175" t="s">
        <v>31</v>
      </c>
      <c r="E22" s="188" t="s">
        <v>5</v>
      </c>
      <c r="F22" s="175"/>
      <c r="G22" s="176" t="s">
        <v>7</v>
      </c>
      <c r="H22" s="148"/>
      <c r="I22" s="149"/>
      <c r="J22" s="9"/>
      <c r="K22" s="9"/>
      <c r="L22" s="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5" customHeight="1" x14ac:dyDescent="0.25">
      <c r="A23" s="187"/>
      <c r="B23" s="151" t="s">
        <v>611</v>
      </c>
      <c r="C23" s="151"/>
      <c r="D23" s="152">
        <v>1.5</v>
      </c>
      <c r="E23" s="152">
        <v>3</v>
      </c>
      <c r="F23" s="151"/>
      <c r="G23" s="147">
        <f>D23*E23</f>
        <v>4.5</v>
      </c>
      <c r="H23" s="154"/>
      <c r="I23" s="149"/>
      <c r="J23" s="9"/>
      <c r="K23" s="9"/>
      <c r="L23" s="9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5" customHeight="1" x14ac:dyDescent="0.25">
      <c r="A24" s="187"/>
      <c r="B24" s="179" t="s">
        <v>11</v>
      </c>
      <c r="C24" s="179"/>
      <c r="D24" s="179"/>
      <c r="E24" s="179"/>
      <c r="F24" s="179"/>
      <c r="G24" s="181">
        <f>SUM(G23:G23)</f>
        <v>4.5</v>
      </c>
      <c r="H24" s="156"/>
      <c r="I24" s="159"/>
      <c r="J24" s="9"/>
      <c r="K24" s="9"/>
      <c r="L24" s="9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5" customHeight="1" x14ac:dyDescent="0.2">
      <c r="A25" s="185"/>
      <c r="B25" s="141"/>
      <c r="C25" s="141"/>
      <c r="D25" s="141"/>
      <c r="E25" s="141"/>
      <c r="F25" s="141"/>
      <c r="G25" s="141"/>
      <c r="H25" s="141"/>
      <c r="I25" s="141"/>
      <c r="J25" s="9"/>
      <c r="K25" s="9"/>
      <c r="L25" s="9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5" customHeight="1" x14ac:dyDescent="0.2">
      <c r="A26" s="186" t="s">
        <v>609</v>
      </c>
      <c r="B26" s="406" t="s">
        <v>626</v>
      </c>
      <c r="C26" s="406"/>
      <c r="D26" s="406"/>
      <c r="E26" s="406"/>
      <c r="F26" s="406"/>
      <c r="G26" s="406"/>
      <c r="H26" s="406"/>
      <c r="I26" s="141"/>
      <c r="J26" s="9"/>
      <c r="K26" s="9"/>
      <c r="L26" s="9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5" customHeight="1" x14ac:dyDescent="0.25">
      <c r="A27" s="187"/>
      <c r="B27" s="175" t="s">
        <v>2</v>
      </c>
      <c r="C27" s="175"/>
      <c r="D27" s="175"/>
      <c r="E27" s="175"/>
      <c r="F27" s="175"/>
      <c r="G27" s="176" t="s">
        <v>627</v>
      </c>
      <c r="H27" s="148"/>
      <c r="I27" s="141"/>
      <c r="J27" s="9"/>
      <c r="K27" s="9"/>
      <c r="L27" s="9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5" customHeight="1" x14ac:dyDescent="0.25">
      <c r="A28" s="187"/>
      <c r="B28" s="151" t="s">
        <v>626</v>
      </c>
      <c r="C28" s="151"/>
      <c r="D28" s="152"/>
      <c r="E28" s="152"/>
      <c r="F28" s="151"/>
      <c r="G28" s="147">
        <v>1</v>
      </c>
      <c r="H28" s="154"/>
      <c r="I28" s="141"/>
      <c r="J28" s="9"/>
      <c r="K28" s="9"/>
      <c r="L28" s="9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5" customHeight="1" x14ac:dyDescent="0.25">
      <c r="A29" s="187"/>
      <c r="B29" s="179" t="s">
        <v>11</v>
      </c>
      <c r="C29" s="179"/>
      <c r="D29" s="179"/>
      <c r="E29" s="179"/>
      <c r="F29" s="179"/>
      <c r="G29" s="181">
        <f>SUM(G28:G28)</f>
        <v>1</v>
      </c>
      <c r="H29" s="156"/>
      <c r="I29" s="141"/>
      <c r="J29" s="9"/>
      <c r="K29" s="9"/>
      <c r="L29" s="9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5" customHeight="1" x14ac:dyDescent="0.2">
      <c r="A30" s="185"/>
      <c r="B30" s="141"/>
      <c r="C30" s="141"/>
      <c r="D30" s="141"/>
      <c r="E30" s="141"/>
      <c r="F30" s="141"/>
      <c r="G30" s="141"/>
      <c r="H30" s="141"/>
      <c r="I30" s="141"/>
      <c r="J30" s="9"/>
      <c r="K30" s="9"/>
      <c r="L30" s="9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5" customHeight="1" x14ac:dyDescent="0.2">
      <c r="A31" s="186" t="s">
        <v>628</v>
      </c>
      <c r="B31" s="488" t="s">
        <v>629</v>
      </c>
      <c r="C31" s="489"/>
      <c r="D31" s="489"/>
      <c r="E31" s="489"/>
      <c r="F31" s="489"/>
      <c r="G31" s="489"/>
      <c r="H31" s="490"/>
      <c r="I31" s="141"/>
      <c r="J31" s="9"/>
      <c r="K31" s="9"/>
      <c r="L31" s="9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5" customHeight="1" x14ac:dyDescent="0.25">
      <c r="A32" s="187"/>
      <c r="B32" s="175" t="s">
        <v>2</v>
      </c>
      <c r="C32" s="175"/>
      <c r="D32" s="175"/>
      <c r="E32" s="175"/>
      <c r="F32" s="175"/>
      <c r="G32" s="176" t="s">
        <v>627</v>
      </c>
      <c r="H32" s="148"/>
      <c r="I32" s="141"/>
      <c r="J32" s="9"/>
      <c r="K32" s="9"/>
      <c r="L32" s="9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5" customHeight="1" x14ac:dyDescent="0.25">
      <c r="A33" s="187"/>
      <c r="B33" s="151" t="s">
        <v>629</v>
      </c>
      <c r="C33" s="151"/>
      <c r="D33" s="152"/>
      <c r="E33" s="152"/>
      <c r="F33" s="151"/>
      <c r="G33" s="147">
        <v>1</v>
      </c>
      <c r="H33" s="154"/>
      <c r="I33" s="141"/>
      <c r="J33" s="9"/>
      <c r="K33" s="9"/>
      <c r="L33" s="9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5" customHeight="1" x14ac:dyDescent="0.25">
      <c r="A34" s="187"/>
      <c r="B34" s="179" t="s">
        <v>11</v>
      </c>
      <c r="C34" s="179"/>
      <c r="D34" s="179"/>
      <c r="E34" s="179"/>
      <c r="F34" s="179"/>
      <c r="G34" s="181">
        <f>SUM(G33:G33)</f>
        <v>1</v>
      </c>
      <c r="H34" s="156"/>
      <c r="I34" s="141"/>
      <c r="J34" s="9"/>
      <c r="K34" s="9"/>
      <c r="L34" s="9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5" customHeight="1" x14ac:dyDescent="0.2">
      <c r="A35" s="185"/>
      <c r="B35" s="141"/>
      <c r="C35" s="141"/>
      <c r="D35" s="141"/>
      <c r="E35" s="141"/>
      <c r="F35" s="141"/>
      <c r="G35" s="141"/>
      <c r="H35" s="141"/>
      <c r="I35" s="141"/>
      <c r="J35" s="9"/>
      <c r="K35" s="9"/>
      <c r="L35" s="9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5" customHeight="1" x14ac:dyDescent="0.2">
      <c r="A36" s="184">
        <v>2</v>
      </c>
      <c r="B36" s="504" t="s">
        <v>612</v>
      </c>
      <c r="C36" s="504"/>
      <c r="D36" s="504"/>
      <c r="E36" s="504"/>
      <c r="F36" s="504"/>
      <c r="G36" s="504"/>
      <c r="H36" s="504"/>
      <c r="I36" s="141"/>
      <c r="J36" s="9"/>
      <c r="K36" s="9"/>
      <c r="L36" s="9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5" customHeight="1" x14ac:dyDescent="0.2">
      <c r="A37" s="185"/>
      <c r="B37" s="141"/>
      <c r="C37" s="141"/>
      <c r="D37" s="141"/>
      <c r="E37" s="141"/>
      <c r="F37" s="141"/>
      <c r="G37" s="141"/>
      <c r="H37" s="141"/>
      <c r="I37" s="141"/>
      <c r="J37" s="9"/>
      <c r="K37" s="9"/>
      <c r="L37" s="9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5" customHeight="1" x14ac:dyDescent="0.25">
      <c r="A38" s="186" t="s">
        <v>613</v>
      </c>
      <c r="B38" s="406" t="s">
        <v>614</v>
      </c>
      <c r="C38" s="406"/>
      <c r="D38" s="406"/>
      <c r="E38" s="406"/>
      <c r="F38" s="406"/>
      <c r="G38" s="406"/>
      <c r="H38" s="406"/>
      <c r="I38" s="144"/>
      <c r="J38" s="124"/>
      <c r="K38" s="132"/>
      <c r="L38" s="13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5" customHeight="1" x14ac:dyDescent="0.25">
      <c r="A39" s="187"/>
      <c r="B39" s="175" t="s">
        <v>2</v>
      </c>
      <c r="C39" s="175" t="s">
        <v>3</v>
      </c>
      <c r="D39" s="175" t="s">
        <v>4</v>
      </c>
      <c r="E39" s="175" t="s">
        <v>7</v>
      </c>
      <c r="F39" s="175" t="s">
        <v>31</v>
      </c>
      <c r="G39" s="176" t="s">
        <v>450</v>
      </c>
      <c r="H39" s="148"/>
      <c r="I39" s="149"/>
      <c r="J39" s="126"/>
      <c r="K39" s="133"/>
      <c r="L39" s="133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5" customHeight="1" x14ac:dyDescent="0.25">
      <c r="A40" s="187"/>
      <c r="B40" s="382" t="s">
        <v>925</v>
      </c>
      <c r="C40" s="152"/>
      <c r="D40" s="152"/>
      <c r="E40" s="163"/>
      <c r="F40" s="152"/>
      <c r="G40" s="164">
        <v>1290.27</v>
      </c>
      <c r="H40" s="165"/>
      <c r="I40" s="166"/>
      <c r="J40" s="137"/>
      <c r="K40" s="134"/>
      <c r="L40" s="134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5" customHeight="1" x14ac:dyDescent="0.25">
      <c r="A41" s="187"/>
      <c r="B41" s="179" t="s">
        <v>615</v>
      </c>
      <c r="C41" s="179"/>
      <c r="D41" s="179"/>
      <c r="E41" s="179"/>
      <c r="F41" s="179"/>
      <c r="G41" s="182">
        <f>SUM(G40:G40)</f>
        <v>1290.27</v>
      </c>
      <c r="H41" s="156"/>
      <c r="I41" s="167"/>
      <c r="J41" s="128"/>
      <c r="K41" s="135"/>
      <c r="L41" s="136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5" customHeight="1" x14ac:dyDescent="0.25">
      <c r="A42" s="187"/>
      <c r="B42" s="168"/>
      <c r="C42" s="168"/>
      <c r="D42" s="168"/>
      <c r="E42" s="168"/>
      <c r="F42" s="168"/>
      <c r="G42" s="168"/>
      <c r="H42" s="168"/>
      <c r="I42" s="168"/>
      <c r="J42" s="136"/>
      <c r="K42" s="132"/>
      <c r="L42" s="13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5" customHeight="1" x14ac:dyDescent="0.2">
      <c r="A43" s="186" t="s">
        <v>616</v>
      </c>
      <c r="B43" s="406" t="s">
        <v>919</v>
      </c>
      <c r="C43" s="406"/>
      <c r="D43" s="406"/>
      <c r="E43" s="406"/>
      <c r="F43" s="406"/>
      <c r="G43" s="406"/>
      <c r="H43" s="406"/>
      <c r="I43" s="168"/>
      <c r="J43" s="136"/>
      <c r="K43" s="132"/>
      <c r="L43" s="13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5" customHeight="1" x14ac:dyDescent="0.25">
      <c r="A44" s="187"/>
      <c r="B44" s="175" t="s">
        <v>2</v>
      </c>
      <c r="C44" s="175" t="s">
        <v>921</v>
      </c>
      <c r="D44" s="175" t="s">
        <v>7</v>
      </c>
      <c r="E44" s="175" t="s">
        <v>31</v>
      </c>
      <c r="F44" s="175"/>
      <c r="G44" s="175" t="s">
        <v>618</v>
      </c>
      <c r="H44" s="176" t="s">
        <v>922</v>
      </c>
      <c r="I44" s="168"/>
      <c r="J44" s="136"/>
      <c r="K44" s="132"/>
      <c r="L44" s="13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5" customHeight="1" x14ac:dyDescent="0.25">
      <c r="A45" s="187"/>
      <c r="B45" s="150" t="s">
        <v>920</v>
      </c>
      <c r="C45" s="379">
        <v>4023.68</v>
      </c>
      <c r="D45" s="379"/>
      <c r="E45" s="379"/>
      <c r="F45" s="379"/>
      <c r="G45" s="379"/>
      <c r="H45" s="380">
        <f>C45</f>
        <v>4023.68</v>
      </c>
      <c r="I45" s="168"/>
      <c r="J45" s="136"/>
      <c r="K45" s="132"/>
      <c r="L45" s="13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5" customHeight="1" x14ac:dyDescent="0.25">
      <c r="A46" s="187"/>
      <c r="B46" s="150" t="s">
        <v>926</v>
      </c>
      <c r="C46" s="379"/>
      <c r="D46" s="379">
        <v>1642.7</v>
      </c>
      <c r="E46" s="379">
        <v>0.2</v>
      </c>
      <c r="F46" s="379"/>
      <c r="G46" s="379"/>
      <c r="H46" s="380">
        <f>D46*E46</f>
        <v>328.54</v>
      </c>
      <c r="I46" s="168"/>
      <c r="J46" s="136"/>
      <c r="K46" s="132"/>
      <c r="L46" s="13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5" customHeight="1" x14ac:dyDescent="0.25">
      <c r="A47" s="187"/>
      <c r="B47" s="150" t="s">
        <v>923</v>
      </c>
      <c r="C47" s="295">
        <v>1290.27</v>
      </c>
      <c r="D47" s="295"/>
      <c r="E47" s="229"/>
      <c r="F47" s="229"/>
      <c r="G47" s="229"/>
      <c r="H47" s="380">
        <f>C47</f>
        <v>1290.27</v>
      </c>
      <c r="I47" s="168"/>
      <c r="J47" s="136"/>
      <c r="K47" s="132"/>
      <c r="L47" s="13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5" customHeight="1" x14ac:dyDescent="0.25">
      <c r="A48" s="187"/>
      <c r="B48" s="179" t="s">
        <v>619</v>
      </c>
      <c r="C48" s="381"/>
      <c r="D48" s="381"/>
      <c r="E48" s="298"/>
      <c r="F48" s="298"/>
      <c r="G48" s="298"/>
      <c r="H48" s="297">
        <f>H45-H46-H47</f>
        <v>2404.87</v>
      </c>
      <c r="I48" s="168"/>
      <c r="J48" s="136"/>
      <c r="K48" s="132"/>
      <c r="L48" s="13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5" customHeight="1" x14ac:dyDescent="0.25">
      <c r="A49" s="187"/>
      <c r="B49" s="168"/>
      <c r="C49" s="168"/>
      <c r="D49" s="168"/>
      <c r="E49" s="168"/>
      <c r="F49" s="168"/>
      <c r="G49" s="168"/>
      <c r="H49" s="168"/>
      <c r="I49" s="168"/>
      <c r="J49" s="136"/>
      <c r="K49" s="132"/>
      <c r="L49" s="13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5" customHeight="1" x14ac:dyDescent="0.25">
      <c r="A50" s="186" t="s">
        <v>621</v>
      </c>
      <c r="B50" s="406" t="s">
        <v>924</v>
      </c>
      <c r="C50" s="406"/>
      <c r="D50" s="406"/>
      <c r="E50" s="406"/>
      <c r="F50" s="406"/>
      <c r="G50" s="406"/>
      <c r="H50" s="406"/>
      <c r="I50" s="144"/>
      <c r="J50" s="124"/>
      <c r="K50" s="132"/>
      <c r="L50" s="13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5" customHeight="1" x14ac:dyDescent="0.25">
      <c r="A51" s="187"/>
      <c r="B51" s="175" t="s">
        <v>2</v>
      </c>
      <c r="C51" s="175" t="s">
        <v>3</v>
      </c>
      <c r="D51" s="175" t="s">
        <v>7</v>
      </c>
      <c r="E51" s="175" t="s">
        <v>31</v>
      </c>
      <c r="F51" s="175" t="s">
        <v>617</v>
      </c>
      <c r="G51" s="175" t="s">
        <v>618</v>
      </c>
      <c r="H51" s="176" t="s">
        <v>630</v>
      </c>
      <c r="I51" s="149"/>
      <c r="J51" s="126"/>
      <c r="K51" s="127"/>
      <c r="L51" s="126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5" customHeight="1" x14ac:dyDescent="0.25">
      <c r="A52" s="187"/>
      <c r="B52" s="150" t="s">
        <v>620</v>
      </c>
      <c r="C52" s="152">
        <v>2404.87</v>
      </c>
      <c r="D52" s="163"/>
      <c r="E52" s="146"/>
      <c r="F52" s="146">
        <v>25</v>
      </c>
      <c r="G52" s="146">
        <v>10</v>
      </c>
      <c r="H52" s="169">
        <f>C52*1.25*G52</f>
        <v>30060.874999999996</v>
      </c>
      <c r="I52" s="170"/>
      <c r="J52" s="126"/>
      <c r="K52" s="139"/>
      <c r="L52" s="137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5" customHeight="1" x14ac:dyDescent="0.25">
      <c r="A53" s="187"/>
      <c r="B53" s="179" t="s">
        <v>619</v>
      </c>
      <c r="C53" s="179"/>
      <c r="D53" s="179"/>
      <c r="E53" s="183"/>
      <c r="F53" s="183"/>
      <c r="G53" s="183"/>
      <c r="H53" s="180">
        <f>SUM(H52:H52)</f>
        <v>30060.874999999996</v>
      </c>
      <c r="I53" s="157"/>
      <c r="J53" s="140"/>
      <c r="K53" s="129"/>
      <c r="L53" s="1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5" customHeight="1" x14ac:dyDescent="0.25">
      <c r="A54" s="187"/>
      <c r="B54" s="168"/>
      <c r="C54" s="168"/>
      <c r="D54" s="168"/>
      <c r="E54" s="168"/>
      <c r="F54" s="168"/>
      <c r="G54" s="168"/>
      <c r="H54" s="168"/>
      <c r="I54" s="168"/>
      <c r="J54" s="136"/>
      <c r="K54" s="132"/>
      <c r="L54" s="13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5" customHeight="1" x14ac:dyDescent="0.25">
      <c r="A55" s="186" t="s">
        <v>624</v>
      </c>
      <c r="B55" s="406" t="s">
        <v>622</v>
      </c>
      <c r="C55" s="406"/>
      <c r="D55" s="406"/>
      <c r="E55" s="406"/>
      <c r="F55" s="406"/>
      <c r="G55" s="406"/>
      <c r="H55" s="406"/>
      <c r="I55" s="144"/>
      <c r="J55" s="124"/>
      <c r="K55" s="124"/>
      <c r="L55" s="124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5" customHeight="1" x14ac:dyDescent="0.25">
      <c r="A56" s="187"/>
      <c r="B56" s="175" t="s">
        <v>2</v>
      </c>
      <c r="C56" s="175" t="s">
        <v>3</v>
      </c>
      <c r="D56" s="175" t="s">
        <v>4</v>
      </c>
      <c r="E56" s="175" t="s">
        <v>7</v>
      </c>
      <c r="F56" s="175" t="s">
        <v>31</v>
      </c>
      <c r="G56" s="176" t="s">
        <v>7</v>
      </c>
      <c r="H56" s="148"/>
      <c r="I56" s="149"/>
      <c r="J56" s="126"/>
      <c r="K56" s="133"/>
      <c r="L56" s="133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5" customHeight="1" x14ac:dyDescent="0.25">
      <c r="A57" s="187"/>
      <c r="B57" s="150" t="s">
        <v>623</v>
      </c>
      <c r="C57" s="146">
        <v>3</v>
      </c>
      <c r="D57" s="146"/>
      <c r="E57" s="163">
        <v>1642.7</v>
      </c>
      <c r="F57" s="146"/>
      <c r="G57" s="169">
        <f>C57*E57</f>
        <v>4928.1000000000004</v>
      </c>
      <c r="H57" s="148"/>
      <c r="I57" s="170"/>
      <c r="J57" s="137"/>
      <c r="K57" s="134"/>
      <c r="L57" s="134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5" customHeight="1" x14ac:dyDescent="0.25">
      <c r="A58" s="187"/>
      <c r="B58" s="179" t="s">
        <v>11</v>
      </c>
      <c r="C58" s="183"/>
      <c r="D58" s="183"/>
      <c r="E58" s="183"/>
      <c r="F58" s="183"/>
      <c r="G58" s="180">
        <f>SUM(G57:G57)</f>
        <v>4928.1000000000004</v>
      </c>
      <c r="H58" s="171"/>
      <c r="I58" s="157"/>
      <c r="J58" s="128"/>
      <c r="K58" s="135"/>
      <c r="L58" s="136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5" customHeight="1" x14ac:dyDescent="0.25">
      <c r="A59" s="187"/>
      <c r="B59" s="168"/>
      <c r="C59" s="168"/>
      <c r="D59" s="168"/>
      <c r="E59" s="168"/>
      <c r="F59" s="168"/>
      <c r="G59" s="168"/>
      <c r="H59" s="172"/>
      <c r="I59" s="172"/>
      <c r="J59" s="136"/>
      <c r="K59" s="136"/>
      <c r="L59" s="136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5" customHeight="1" x14ac:dyDescent="0.25">
      <c r="A60" s="384">
        <v>3</v>
      </c>
      <c r="B60" s="466" t="s">
        <v>399</v>
      </c>
      <c r="C60" s="466"/>
      <c r="D60" s="466"/>
      <c r="E60" s="466"/>
      <c r="F60" s="466"/>
      <c r="G60" s="466"/>
      <c r="H60" s="466"/>
      <c r="I60" s="32"/>
      <c r="J60" s="9"/>
      <c r="K60" s="9"/>
      <c r="L60" s="9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5" customHeight="1" x14ac:dyDescent="0.25">
      <c r="A61" s="28"/>
      <c r="B61" s="28"/>
      <c r="C61" s="28"/>
      <c r="D61" s="28"/>
      <c r="E61" s="28"/>
      <c r="F61" s="28"/>
      <c r="G61" s="28"/>
      <c r="H61" s="28"/>
      <c r="I61" s="32"/>
      <c r="J61" s="9"/>
      <c r="K61" s="9"/>
      <c r="L61" s="9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5" customHeight="1" x14ac:dyDescent="0.25">
      <c r="A62" s="103" t="s">
        <v>444</v>
      </c>
      <c r="B62" s="491" t="s">
        <v>463</v>
      </c>
      <c r="C62" s="492"/>
      <c r="D62" s="492"/>
      <c r="E62" s="492"/>
      <c r="F62" s="492"/>
      <c r="G62" s="492"/>
      <c r="H62" s="493"/>
      <c r="I62" s="32"/>
      <c r="J62" s="9"/>
      <c r="K62" s="9"/>
      <c r="L62" s="9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5" customHeight="1" x14ac:dyDescent="0.25">
      <c r="A63" s="104"/>
      <c r="B63" s="460" t="s">
        <v>445</v>
      </c>
      <c r="C63" s="461"/>
      <c r="D63" s="461"/>
      <c r="E63" s="461"/>
      <c r="F63" s="461"/>
      <c r="G63" s="462"/>
      <c r="H63" s="98"/>
      <c r="I63" s="32"/>
      <c r="J63" s="9"/>
      <c r="K63" s="9"/>
      <c r="L63" s="9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5" customHeight="1" x14ac:dyDescent="0.25">
      <c r="A64" s="31"/>
      <c r="B64" s="387" t="s">
        <v>401</v>
      </c>
      <c r="C64" s="387" t="s">
        <v>184</v>
      </c>
      <c r="D64" s="387" t="s">
        <v>466</v>
      </c>
      <c r="E64" s="387" t="s">
        <v>467</v>
      </c>
      <c r="F64" s="387" t="s">
        <v>403</v>
      </c>
      <c r="G64" s="387" t="s">
        <v>404</v>
      </c>
      <c r="H64" s="31"/>
      <c r="I64" s="32"/>
      <c r="J64" s="9"/>
      <c r="K64" s="9"/>
      <c r="L64" s="9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5" customHeight="1" x14ac:dyDescent="0.25">
      <c r="A65" s="28"/>
      <c r="B65" s="34" t="s">
        <v>405</v>
      </c>
      <c r="C65" s="34">
        <v>1</v>
      </c>
      <c r="D65" s="94">
        <v>1.3</v>
      </c>
      <c r="E65" s="94">
        <v>1.8</v>
      </c>
      <c r="F65" s="94">
        <v>1.5</v>
      </c>
      <c r="G65" s="95">
        <f t="shared" ref="G65:G98" si="0">C65*D65*E65*F65</f>
        <v>3.5100000000000007</v>
      </c>
      <c r="H65" s="28"/>
      <c r="I65" s="32"/>
      <c r="J65" s="9"/>
      <c r="K65" s="9"/>
      <c r="L65" s="9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5" customHeight="1" x14ac:dyDescent="0.25">
      <c r="A66" s="28"/>
      <c r="B66" s="34" t="s">
        <v>406</v>
      </c>
      <c r="C66" s="34">
        <v>1</v>
      </c>
      <c r="D66" s="94">
        <v>1.3</v>
      </c>
      <c r="E66" s="94">
        <v>1.8</v>
      </c>
      <c r="F66" s="94">
        <v>1.5</v>
      </c>
      <c r="G66" s="95">
        <f t="shared" si="0"/>
        <v>3.5100000000000007</v>
      </c>
      <c r="H66" s="28"/>
      <c r="I66" s="32"/>
      <c r="J66" s="9"/>
      <c r="K66" s="9"/>
      <c r="L66" s="9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5" customHeight="1" x14ac:dyDescent="0.25">
      <c r="A67" s="28"/>
      <c r="B67" s="34" t="s">
        <v>407</v>
      </c>
      <c r="C67" s="34">
        <v>1</v>
      </c>
      <c r="D67" s="94">
        <v>1.2</v>
      </c>
      <c r="E67" s="94">
        <v>1.2</v>
      </c>
      <c r="F67" s="94">
        <v>1.5</v>
      </c>
      <c r="G67" s="95">
        <f t="shared" si="0"/>
        <v>2.16</v>
      </c>
      <c r="H67" s="28"/>
      <c r="I67" s="32"/>
      <c r="J67" s="9"/>
      <c r="K67" s="9"/>
      <c r="L67" s="9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5" customHeight="1" x14ac:dyDescent="0.25">
      <c r="A68" s="28"/>
      <c r="B68" s="34" t="s">
        <v>408</v>
      </c>
      <c r="C68" s="34">
        <v>1</v>
      </c>
      <c r="D68" s="94">
        <v>1.2</v>
      </c>
      <c r="E68" s="94">
        <v>1.2</v>
      </c>
      <c r="F68" s="94">
        <v>1.5</v>
      </c>
      <c r="G68" s="95">
        <f t="shared" si="0"/>
        <v>2.16</v>
      </c>
      <c r="H68" s="28"/>
      <c r="I68" s="32"/>
      <c r="J68" s="9"/>
      <c r="K68" s="9"/>
      <c r="L68" s="9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5" customHeight="1" x14ac:dyDescent="0.25">
      <c r="A69" s="28"/>
      <c r="B69" s="34" t="s">
        <v>409</v>
      </c>
      <c r="C69" s="34">
        <v>1</v>
      </c>
      <c r="D69" s="94">
        <v>1.3</v>
      </c>
      <c r="E69" s="94">
        <v>1.8</v>
      </c>
      <c r="F69" s="94">
        <v>1.5</v>
      </c>
      <c r="G69" s="95">
        <f t="shared" si="0"/>
        <v>3.5100000000000007</v>
      </c>
      <c r="H69" s="28"/>
      <c r="I69" s="32"/>
      <c r="J69" s="9"/>
      <c r="K69" s="9"/>
      <c r="L69" s="9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" customHeight="1" x14ac:dyDescent="0.25">
      <c r="A70" s="28"/>
      <c r="B70" s="34" t="s">
        <v>410</v>
      </c>
      <c r="C70" s="34">
        <v>1</v>
      </c>
      <c r="D70" s="94">
        <v>1.3</v>
      </c>
      <c r="E70" s="94">
        <v>1.8</v>
      </c>
      <c r="F70" s="94">
        <v>1.5</v>
      </c>
      <c r="G70" s="95">
        <f t="shared" si="0"/>
        <v>3.5100000000000007</v>
      </c>
      <c r="H70" s="28"/>
      <c r="I70" s="32"/>
      <c r="J70" s="9"/>
      <c r="K70" s="9"/>
      <c r="L70" s="9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5" customHeight="1" x14ac:dyDescent="0.25">
      <c r="A71" s="28"/>
      <c r="B71" s="34" t="s">
        <v>411</v>
      </c>
      <c r="C71" s="34">
        <v>1</v>
      </c>
      <c r="D71" s="94">
        <v>1.2</v>
      </c>
      <c r="E71" s="94">
        <v>1.2</v>
      </c>
      <c r="F71" s="94">
        <v>1.5</v>
      </c>
      <c r="G71" s="95">
        <f t="shared" si="0"/>
        <v>2.16</v>
      </c>
      <c r="H71" s="28"/>
      <c r="I71" s="32"/>
      <c r="J71" s="9"/>
      <c r="K71" s="9"/>
      <c r="L71" s="9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5" customHeight="1" x14ac:dyDescent="0.25">
      <c r="A72" s="28"/>
      <c r="B72" s="34" t="s">
        <v>412</v>
      </c>
      <c r="C72" s="34">
        <v>1</v>
      </c>
      <c r="D72" s="94">
        <v>1.2</v>
      </c>
      <c r="E72" s="94">
        <v>1.2</v>
      </c>
      <c r="F72" s="94">
        <v>1.5</v>
      </c>
      <c r="G72" s="95">
        <f t="shared" si="0"/>
        <v>2.16</v>
      </c>
      <c r="H72" s="28"/>
      <c r="I72" s="32"/>
      <c r="J72" s="9"/>
      <c r="K72" s="9"/>
      <c r="L72" s="9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5" customHeight="1" x14ac:dyDescent="0.25">
      <c r="A73" s="28"/>
      <c r="B73" s="34" t="s">
        <v>413</v>
      </c>
      <c r="C73" s="34">
        <v>1</v>
      </c>
      <c r="D73" s="94">
        <v>1.2</v>
      </c>
      <c r="E73" s="94">
        <v>1.2</v>
      </c>
      <c r="F73" s="94">
        <v>1.5</v>
      </c>
      <c r="G73" s="95">
        <f t="shared" si="0"/>
        <v>2.16</v>
      </c>
      <c r="H73" s="28"/>
      <c r="I73" s="32"/>
      <c r="J73" s="9"/>
      <c r="K73" s="9"/>
      <c r="L73" s="9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5" customHeight="1" x14ac:dyDescent="0.25">
      <c r="A74" s="28"/>
      <c r="B74" s="34" t="s">
        <v>414</v>
      </c>
      <c r="C74" s="34">
        <v>1</v>
      </c>
      <c r="D74" s="94">
        <v>1.2</v>
      </c>
      <c r="E74" s="94">
        <v>1.45</v>
      </c>
      <c r="F74" s="94">
        <v>1.5</v>
      </c>
      <c r="G74" s="95">
        <f t="shared" si="0"/>
        <v>2.61</v>
      </c>
      <c r="H74" s="28"/>
      <c r="I74" s="32"/>
      <c r="J74" s="9"/>
      <c r="K74" s="9"/>
      <c r="L74" s="9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5" customHeight="1" x14ac:dyDescent="0.25">
      <c r="A75" s="28"/>
      <c r="B75" s="34" t="s">
        <v>415</v>
      </c>
      <c r="C75" s="34">
        <v>1</v>
      </c>
      <c r="D75" s="94">
        <v>1.2</v>
      </c>
      <c r="E75" s="94">
        <v>1.2</v>
      </c>
      <c r="F75" s="94">
        <v>1.5</v>
      </c>
      <c r="G75" s="95">
        <f t="shared" si="0"/>
        <v>2.16</v>
      </c>
      <c r="H75" s="28"/>
      <c r="I75" s="32"/>
      <c r="J75" s="9"/>
      <c r="K75" s="9"/>
      <c r="L75" s="9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5" customHeight="1" x14ac:dyDescent="0.25">
      <c r="A76" s="28"/>
      <c r="B76" s="34" t="s">
        <v>416</v>
      </c>
      <c r="C76" s="34">
        <v>1</v>
      </c>
      <c r="D76" s="94">
        <v>1.2</v>
      </c>
      <c r="E76" s="94">
        <v>1.2</v>
      </c>
      <c r="F76" s="94">
        <v>1.5</v>
      </c>
      <c r="G76" s="95">
        <f t="shared" si="0"/>
        <v>2.16</v>
      </c>
      <c r="H76" s="28"/>
      <c r="I76" s="32"/>
      <c r="J76" s="9"/>
      <c r="K76" s="9"/>
      <c r="L76" s="9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5" customHeight="1" x14ac:dyDescent="0.25">
      <c r="A77" s="28"/>
      <c r="B77" s="34" t="s">
        <v>417</v>
      </c>
      <c r="C77" s="34">
        <v>1</v>
      </c>
      <c r="D77" s="94">
        <v>1.2</v>
      </c>
      <c r="E77" s="94">
        <v>1.2</v>
      </c>
      <c r="F77" s="94">
        <v>1.5</v>
      </c>
      <c r="G77" s="95">
        <f t="shared" si="0"/>
        <v>2.16</v>
      </c>
      <c r="H77" s="28"/>
      <c r="I77" s="32"/>
      <c r="J77" s="9"/>
      <c r="K77" s="9"/>
      <c r="L77" s="9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5" customHeight="1" x14ac:dyDescent="0.25">
      <c r="A78" s="28"/>
      <c r="B78" s="34" t="s">
        <v>418</v>
      </c>
      <c r="C78" s="34">
        <v>1</v>
      </c>
      <c r="D78" s="94">
        <v>0.95</v>
      </c>
      <c r="E78" s="94">
        <v>1.2</v>
      </c>
      <c r="F78" s="94">
        <v>1.5</v>
      </c>
      <c r="G78" s="95">
        <f t="shared" si="0"/>
        <v>1.71</v>
      </c>
      <c r="H78" s="28"/>
      <c r="I78" s="32"/>
      <c r="J78" s="9"/>
      <c r="K78" s="9"/>
      <c r="L78" s="9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5" customHeight="1" x14ac:dyDescent="0.25">
      <c r="A79" s="28"/>
      <c r="B79" s="34" t="s">
        <v>419</v>
      </c>
      <c r="C79" s="34">
        <v>1</v>
      </c>
      <c r="D79" s="94">
        <v>0.95</v>
      </c>
      <c r="E79" s="94">
        <v>1.2</v>
      </c>
      <c r="F79" s="94">
        <v>1.5</v>
      </c>
      <c r="G79" s="95">
        <f t="shared" si="0"/>
        <v>1.71</v>
      </c>
      <c r="H79" s="28"/>
      <c r="I79" s="32"/>
      <c r="J79" s="9"/>
      <c r="K79" s="9"/>
      <c r="L79" s="9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5" customHeight="1" x14ac:dyDescent="0.25">
      <c r="A80" s="28"/>
      <c r="B80" s="34" t="s">
        <v>420</v>
      </c>
      <c r="C80" s="34">
        <v>1</v>
      </c>
      <c r="D80" s="94">
        <v>1.2</v>
      </c>
      <c r="E80" s="94">
        <v>1.2</v>
      </c>
      <c r="F80" s="94">
        <v>1.5</v>
      </c>
      <c r="G80" s="95">
        <f t="shared" si="0"/>
        <v>2.16</v>
      </c>
      <c r="H80" s="28"/>
      <c r="I80" s="32"/>
      <c r="J80" s="9"/>
      <c r="K80" s="9"/>
      <c r="L80" s="9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5" customHeight="1" x14ac:dyDescent="0.25">
      <c r="A81" s="28"/>
      <c r="B81" s="34" t="s">
        <v>421</v>
      </c>
      <c r="C81" s="34">
        <v>1</v>
      </c>
      <c r="D81" s="94">
        <v>1.2</v>
      </c>
      <c r="E81" s="94">
        <v>1.45</v>
      </c>
      <c r="F81" s="94">
        <v>1.5</v>
      </c>
      <c r="G81" s="95">
        <f t="shared" si="0"/>
        <v>2.61</v>
      </c>
      <c r="H81" s="28"/>
      <c r="I81" s="32"/>
      <c r="J81" s="9"/>
      <c r="K81" s="9"/>
      <c r="L81" s="9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5" customHeight="1" x14ac:dyDescent="0.25">
      <c r="A82" s="28"/>
      <c r="B82" s="34" t="s">
        <v>422</v>
      </c>
      <c r="C82" s="34">
        <v>1</v>
      </c>
      <c r="D82" s="94">
        <v>0.95</v>
      </c>
      <c r="E82" s="94">
        <v>1.2</v>
      </c>
      <c r="F82" s="94">
        <v>1.5</v>
      </c>
      <c r="G82" s="95">
        <f t="shared" si="0"/>
        <v>1.71</v>
      </c>
      <c r="H82" s="28"/>
      <c r="I82" s="32"/>
      <c r="J82" s="9"/>
      <c r="K82" s="9"/>
      <c r="L82" s="9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5" customHeight="1" x14ac:dyDescent="0.25">
      <c r="A83" s="28"/>
      <c r="B83" s="34" t="s">
        <v>423</v>
      </c>
      <c r="C83" s="34">
        <v>1</v>
      </c>
      <c r="D83" s="94">
        <v>0.95</v>
      </c>
      <c r="E83" s="94">
        <v>1.2</v>
      </c>
      <c r="F83" s="94">
        <v>1.5</v>
      </c>
      <c r="G83" s="95">
        <f t="shared" si="0"/>
        <v>1.71</v>
      </c>
      <c r="H83" s="28"/>
      <c r="I83" s="32"/>
      <c r="J83" s="9"/>
      <c r="K83" s="9"/>
      <c r="L83" s="9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5" customHeight="1" x14ac:dyDescent="0.25">
      <c r="A84" s="28"/>
      <c r="B84" s="34" t="s">
        <v>424</v>
      </c>
      <c r="C84" s="34">
        <v>1</v>
      </c>
      <c r="D84" s="94">
        <v>1.2</v>
      </c>
      <c r="E84" s="94">
        <v>1.45</v>
      </c>
      <c r="F84" s="94">
        <v>1.5</v>
      </c>
      <c r="G84" s="95">
        <f t="shared" si="0"/>
        <v>2.61</v>
      </c>
      <c r="H84" s="28"/>
      <c r="I84" s="32"/>
      <c r="J84" s="9"/>
      <c r="K84" s="9"/>
      <c r="L84" s="9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5" customHeight="1" x14ac:dyDescent="0.25">
      <c r="A85" s="28"/>
      <c r="B85" s="34" t="s">
        <v>425</v>
      </c>
      <c r="C85" s="34">
        <v>1</v>
      </c>
      <c r="D85" s="94">
        <v>1.2</v>
      </c>
      <c r="E85" s="94">
        <v>1.45</v>
      </c>
      <c r="F85" s="94">
        <v>1.5</v>
      </c>
      <c r="G85" s="95">
        <f t="shared" si="0"/>
        <v>2.61</v>
      </c>
      <c r="H85" s="28"/>
      <c r="I85" s="32"/>
      <c r="J85" s="9"/>
      <c r="K85" s="9"/>
      <c r="L85" s="9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5" customHeight="1" x14ac:dyDescent="0.25">
      <c r="A86" s="28"/>
      <c r="B86" s="34" t="s">
        <v>426</v>
      </c>
      <c r="C86" s="34">
        <v>1</v>
      </c>
      <c r="D86" s="94">
        <v>0.95</v>
      </c>
      <c r="E86" s="94">
        <v>1.2</v>
      </c>
      <c r="F86" s="94">
        <v>1.5</v>
      </c>
      <c r="G86" s="95">
        <f t="shared" si="0"/>
        <v>1.71</v>
      </c>
      <c r="H86" s="28"/>
      <c r="I86" s="32"/>
      <c r="J86" s="9"/>
      <c r="K86" s="9"/>
      <c r="L86" s="9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5" customHeight="1" x14ac:dyDescent="0.25">
      <c r="A87" s="28"/>
      <c r="B87" s="34" t="s">
        <v>427</v>
      </c>
      <c r="C87" s="34">
        <v>2</v>
      </c>
      <c r="D87" s="94">
        <v>0.8</v>
      </c>
      <c r="E87" s="94">
        <v>1.75</v>
      </c>
      <c r="F87" s="94">
        <v>1.5</v>
      </c>
      <c r="G87" s="95">
        <f t="shared" si="0"/>
        <v>4.2</v>
      </c>
      <c r="H87" s="28"/>
      <c r="I87" s="32"/>
      <c r="J87" s="9"/>
      <c r="K87" s="9"/>
      <c r="L87" s="9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5" customHeight="1" x14ac:dyDescent="0.25">
      <c r="A88" s="28"/>
      <c r="B88" s="34" t="s">
        <v>428</v>
      </c>
      <c r="C88" s="34">
        <v>2</v>
      </c>
      <c r="D88" s="94">
        <v>1.05</v>
      </c>
      <c r="E88" s="94">
        <v>1.75</v>
      </c>
      <c r="F88" s="94">
        <v>1.5</v>
      </c>
      <c r="G88" s="95">
        <f t="shared" si="0"/>
        <v>5.5125000000000002</v>
      </c>
      <c r="H88" s="28"/>
      <c r="I88" s="32"/>
      <c r="J88" s="9"/>
      <c r="K88" s="9"/>
      <c r="L88" s="9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5" customHeight="1" x14ac:dyDescent="0.25">
      <c r="A89" s="28"/>
      <c r="B89" s="34" t="s">
        <v>429</v>
      </c>
      <c r="C89" s="34">
        <v>2</v>
      </c>
      <c r="D89" s="94">
        <v>1.05</v>
      </c>
      <c r="E89" s="94">
        <v>1.75</v>
      </c>
      <c r="F89" s="94">
        <v>1.5</v>
      </c>
      <c r="G89" s="95">
        <f t="shared" si="0"/>
        <v>5.5125000000000002</v>
      </c>
      <c r="H89" s="28"/>
      <c r="I89" s="32"/>
      <c r="J89" s="9"/>
      <c r="K89" s="9"/>
      <c r="L89" s="9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5" customHeight="1" x14ac:dyDescent="0.25">
      <c r="A90" s="28"/>
      <c r="B90" s="34" t="s">
        <v>430</v>
      </c>
      <c r="C90" s="34">
        <v>2</v>
      </c>
      <c r="D90" s="94">
        <v>1.05</v>
      </c>
      <c r="E90" s="94">
        <v>1.75</v>
      </c>
      <c r="F90" s="94">
        <v>1.5</v>
      </c>
      <c r="G90" s="95">
        <f t="shared" si="0"/>
        <v>5.5125000000000002</v>
      </c>
      <c r="H90" s="28"/>
      <c r="I90" s="32"/>
      <c r="J90" s="9"/>
      <c r="K90" s="9"/>
      <c r="L90" s="9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5" customHeight="1" x14ac:dyDescent="0.25">
      <c r="A91" s="28"/>
      <c r="B91" s="34" t="s">
        <v>431</v>
      </c>
      <c r="C91" s="34">
        <v>2</v>
      </c>
      <c r="D91" s="94">
        <v>0.8</v>
      </c>
      <c r="E91" s="94">
        <v>1.75</v>
      </c>
      <c r="F91" s="94">
        <v>1.5</v>
      </c>
      <c r="G91" s="95">
        <f t="shared" si="0"/>
        <v>4.2</v>
      </c>
      <c r="H91" s="28"/>
      <c r="I91" s="32"/>
      <c r="J91" s="9"/>
      <c r="K91" s="9"/>
      <c r="L91" s="9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5" customHeight="1" x14ac:dyDescent="0.25">
      <c r="A92" s="28"/>
      <c r="B92" s="34" t="s">
        <v>432</v>
      </c>
      <c r="C92" s="34">
        <v>2</v>
      </c>
      <c r="D92" s="94">
        <v>1.05</v>
      </c>
      <c r="E92" s="94">
        <v>1.75</v>
      </c>
      <c r="F92" s="94">
        <v>1.5</v>
      </c>
      <c r="G92" s="95">
        <f t="shared" si="0"/>
        <v>5.5125000000000002</v>
      </c>
      <c r="H92" s="28"/>
      <c r="I92" s="32"/>
      <c r="J92" s="9"/>
      <c r="K92" s="9"/>
      <c r="L92" s="9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5" customHeight="1" x14ac:dyDescent="0.25">
      <c r="A93" s="28"/>
      <c r="B93" s="34" t="s">
        <v>433</v>
      </c>
      <c r="C93" s="34">
        <v>2</v>
      </c>
      <c r="D93" s="94">
        <v>1.05</v>
      </c>
      <c r="E93" s="94">
        <v>1.75</v>
      </c>
      <c r="F93" s="94">
        <v>1.5</v>
      </c>
      <c r="G93" s="95">
        <f t="shared" si="0"/>
        <v>5.5125000000000002</v>
      </c>
      <c r="H93" s="28"/>
      <c r="I93" s="32"/>
      <c r="J93" s="9"/>
      <c r="K93" s="9"/>
      <c r="L93" s="9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5" customHeight="1" x14ac:dyDescent="0.25">
      <c r="A94" s="28"/>
      <c r="B94" s="34" t="s">
        <v>434</v>
      </c>
      <c r="C94" s="34">
        <v>2</v>
      </c>
      <c r="D94" s="94">
        <v>1.05</v>
      </c>
      <c r="E94" s="94">
        <v>1.75</v>
      </c>
      <c r="F94" s="94">
        <v>1.5</v>
      </c>
      <c r="G94" s="95">
        <f t="shared" si="0"/>
        <v>5.5125000000000002</v>
      </c>
      <c r="H94" s="28"/>
      <c r="I94" s="32"/>
      <c r="J94" s="9"/>
      <c r="K94" s="9"/>
      <c r="L94" s="9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5" customHeight="1" x14ac:dyDescent="0.25">
      <c r="A95" s="28"/>
      <c r="B95" s="34" t="s">
        <v>435</v>
      </c>
      <c r="C95" s="34">
        <v>2</v>
      </c>
      <c r="D95" s="94">
        <v>0.9</v>
      </c>
      <c r="E95" s="94">
        <v>2.2999999999999998</v>
      </c>
      <c r="F95" s="94">
        <v>2</v>
      </c>
      <c r="G95" s="95">
        <f t="shared" si="0"/>
        <v>8.2799999999999994</v>
      </c>
      <c r="H95" s="28"/>
      <c r="I95" s="32"/>
      <c r="J95" s="9"/>
      <c r="K95" s="9"/>
      <c r="L95" s="9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5" customHeight="1" x14ac:dyDescent="0.25">
      <c r="A96" s="28"/>
      <c r="B96" s="34" t="s">
        <v>436</v>
      </c>
      <c r="C96" s="34">
        <v>2</v>
      </c>
      <c r="D96" s="94">
        <v>0.9</v>
      </c>
      <c r="E96" s="94">
        <v>2.2999999999999998</v>
      </c>
      <c r="F96" s="94">
        <v>2</v>
      </c>
      <c r="G96" s="95">
        <f t="shared" si="0"/>
        <v>8.2799999999999994</v>
      </c>
      <c r="H96" s="28"/>
      <c r="I96" s="32"/>
      <c r="J96" s="9"/>
      <c r="K96" s="9"/>
      <c r="L96" s="9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5" customHeight="1" x14ac:dyDescent="0.25">
      <c r="A97" s="28"/>
      <c r="B97" s="34" t="s">
        <v>437</v>
      </c>
      <c r="C97" s="34">
        <v>3</v>
      </c>
      <c r="D97" s="94">
        <v>1.1499999999999999</v>
      </c>
      <c r="E97" s="94">
        <v>1.9</v>
      </c>
      <c r="F97" s="94">
        <v>1.5</v>
      </c>
      <c r="G97" s="95">
        <f t="shared" si="0"/>
        <v>9.8324999999999978</v>
      </c>
      <c r="H97" s="28"/>
      <c r="I97" s="32"/>
      <c r="J97" s="9"/>
      <c r="K97" s="9"/>
      <c r="L97" s="9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5" customHeight="1" x14ac:dyDescent="0.25">
      <c r="A98" s="28"/>
      <c r="B98" s="34" t="s">
        <v>438</v>
      </c>
      <c r="C98" s="34">
        <v>3</v>
      </c>
      <c r="D98" s="94">
        <v>1.1499999999999999</v>
      </c>
      <c r="E98" s="94">
        <v>1.9</v>
      </c>
      <c r="F98" s="94">
        <v>1.5</v>
      </c>
      <c r="G98" s="95">
        <f t="shared" si="0"/>
        <v>9.8324999999999978</v>
      </c>
      <c r="H98" s="28"/>
      <c r="I98" s="32"/>
      <c r="J98" s="9"/>
      <c r="K98" s="9"/>
      <c r="L98" s="9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5" customHeight="1" x14ac:dyDescent="0.25">
      <c r="A99" s="28"/>
      <c r="B99" s="424" t="s">
        <v>37</v>
      </c>
      <c r="C99" s="446"/>
      <c r="D99" s="446"/>
      <c r="E99" s="446"/>
      <c r="F99" s="446"/>
      <c r="G99" s="101">
        <f>SUM(G65:G98)</f>
        <v>130.17000000000002</v>
      </c>
      <c r="H99" s="28"/>
      <c r="I99" s="32"/>
      <c r="J99" s="9"/>
      <c r="K99" s="9"/>
      <c r="L99" s="9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5" customHeight="1" x14ac:dyDescent="0.25">
      <c r="A100" s="28"/>
      <c r="B100" s="28"/>
      <c r="C100" s="28"/>
      <c r="D100" s="28"/>
      <c r="E100" s="28"/>
      <c r="F100" s="28"/>
      <c r="G100" s="28"/>
      <c r="H100" s="28"/>
      <c r="I100" s="32"/>
      <c r="J100" s="9"/>
      <c r="K100" s="9"/>
      <c r="L100" s="9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5" customHeight="1" x14ac:dyDescent="0.25">
      <c r="A101" s="28"/>
      <c r="B101" s="460" t="s">
        <v>446</v>
      </c>
      <c r="C101" s="461"/>
      <c r="D101" s="461"/>
      <c r="E101" s="461"/>
      <c r="F101" s="461"/>
      <c r="G101" s="462"/>
      <c r="H101" s="28"/>
      <c r="I101" s="32"/>
      <c r="J101" s="9"/>
      <c r="K101" s="9"/>
      <c r="L101" s="9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5" customHeight="1" x14ac:dyDescent="0.2">
      <c r="A102" s="28"/>
      <c r="B102" s="387" t="s">
        <v>401</v>
      </c>
      <c r="C102" s="387" t="s">
        <v>184</v>
      </c>
      <c r="D102" s="387" t="s">
        <v>402</v>
      </c>
      <c r="E102" s="387" t="s">
        <v>403</v>
      </c>
      <c r="F102" s="387" t="s">
        <v>284</v>
      </c>
      <c r="G102" s="387" t="s">
        <v>404</v>
      </c>
      <c r="H102" s="28"/>
      <c r="I102" s="90"/>
      <c r="J102" s="9"/>
      <c r="K102" s="9"/>
      <c r="L102" s="9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5" customHeight="1" x14ac:dyDescent="0.25">
      <c r="A103" s="28"/>
      <c r="B103" s="34" t="s">
        <v>474</v>
      </c>
      <c r="C103" s="35">
        <v>1</v>
      </c>
      <c r="D103" s="107">
        <f>0.2+0.2</f>
        <v>0.4</v>
      </c>
      <c r="E103" s="107">
        <v>0.45</v>
      </c>
      <c r="F103" s="107">
        <v>3.43</v>
      </c>
      <c r="G103" s="35">
        <f t="shared" ref="G103:G146" si="1">C103*D103*E103*F103</f>
        <v>0.61740000000000006</v>
      </c>
      <c r="H103" s="28"/>
      <c r="I103" s="32"/>
      <c r="J103" s="9"/>
      <c r="K103" s="9"/>
      <c r="L103" s="9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5" customHeight="1" x14ac:dyDescent="0.25">
      <c r="A104" s="28"/>
      <c r="B104" s="34" t="s">
        <v>475</v>
      </c>
      <c r="C104" s="35">
        <v>1</v>
      </c>
      <c r="D104" s="107">
        <f t="shared" ref="D104:D146" si="2">0.2+0.2</f>
        <v>0.4</v>
      </c>
      <c r="E104" s="107">
        <v>0.45</v>
      </c>
      <c r="F104" s="107">
        <v>4.75</v>
      </c>
      <c r="G104" s="35">
        <f t="shared" si="1"/>
        <v>0.85500000000000009</v>
      </c>
      <c r="H104" s="28"/>
      <c r="I104" s="32"/>
      <c r="J104" s="9"/>
      <c r="K104" s="9"/>
      <c r="L104" s="9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5" customHeight="1" x14ac:dyDescent="0.25">
      <c r="A105" s="28"/>
      <c r="B105" s="34" t="s">
        <v>476</v>
      </c>
      <c r="C105" s="35">
        <v>1</v>
      </c>
      <c r="D105" s="107">
        <f t="shared" si="2"/>
        <v>0.4</v>
      </c>
      <c r="E105" s="107">
        <v>0.45</v>
      </c>
      <c r="F105" s="107">
        <f>4.43+4.17</f>
        <v>8.6</v>
      </c>
      <c r="G105" s="35">
        <f t="shared" si="1"/>
        <v>1.548</v>
      </c>
      <c r="H105" s="28"/>
      <c r="I105" s="32"/>
      <c r="J105" s="9"/>
      <c r="K105" s="9"/>
      <c r="L105" s="9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5" customHeight="1" x14ac:dyDescent="0.25">
      <c r="A106" s="28"/>
      <c r="B106" s="34" t="s">
        <v>477</v>
      </c>
      <c r="C106" s="35">
        <v>1</v>
      </c>
      <c r="D106" s="107">
        <f t="shared" si="2"/>
        <v>0.4</v>
      </c>
      <c r="E106" s="107">
        <v>0.45</v>
      </c>
      <c r="F106" s="107">
        <f>6.7+6.6+6.6+6.7</f>
        <v>26.599999999999998</v>
      </c>
      <c r="G106" s="35">
        <f t="shared" si="1"/>
        <v>4.7880000000000003</v>
      </c>
      <c r="H106" s="28"/>
      <c r="I106" s="32"/>
      <c r="J106" s="9"/>
      <c r="K106" s="9"/>
      <c r="L106" s="9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5" customHeight="1" x14ac:dyDescent="0.25">
      <c r="A107" s="28"/>
      <c r="B107" s="34" t="s">
        <v>478</v>
      </c>
      <c r="C107" s="35">
        <v>1</v>
      </c>
      <c r="D107" s="107">
        <f t="shared" si="2"/>
        <v>0.4</v>
      </c>
      <c r="E107" s="107">
        <v>0.45</v>
      </c>
      <c r="F107" s="107">
        <v>1.31</v>
      </c>
      <c r="G107" s="35">
        <f t="shared" si="1"/>
        <v>0.23580000000000004</v>
      </c>
      <c r="H107" s="28"/>
      <c r="I107" s="32"/>
      <c r="J107" s="9"/>
      <c r="K107" s="9"/>
      <c r="L107" s="9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5" customHeight="1" x14ac:dyDescent="0.25">
      <c r="A108" s="28"/>
      <c r="B108" s="34" t="s">
        <v>479</v>
      </c>
      <c r="C108" s="35">
        <v>1</v>
      </c>
      <c r="D108" s="107">
        <f t="shared" si="2"/>
        <v>0.4</v>
      </c>
      <c r="E108" s="107">
        <v>0.45</v>
      </c>
      <c r="F108" s="107">
        <f>4.75+3.43+4.43+4.37</f>
        <v>16.98</v>
      </c>
      <c r="G108" s="35">
        <f t="shared" si="1"/>
        <v>3.0564000000000004</v>
      </c>
      <c r="H108" s="28"/>
      <c r="I108" s="32"/>
      <c r="J108" s="9"/>
      <c r="K108" s="9"/>
      <c r="L108" s="9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5" customHeight="1" x14ac:dyDescent="0.25">
      <c r="A109" s="28"/>
      <c r="B109" s="34" t="s">
        <v>480</v>
      </c>
      <c r="C109" s="35">
        <v>1</v>
      </c>
      <c r="D109" s="107">
        <f t="shared" si="2"/>
        <v>0.4</v>
      </c>
      <c r="E109" s="107">
        <v>0.45</v>
      </c>
      <c r="F109" s="107">
        <f>1.73+4.17</f>
        <v>5.9</v>
      </c>
      <c r="G109" s="35">
        <f t="shared" si="1"/>
        <v>1.0620000000000003</v>
      </c>
      <c r="H109" s="28"/>
      <c r="I109" s="32"/>
      <c r="J109" s="9"/>
      <c r="K109" s="9"/>
      <c r="L109" s="9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5" customHeight="1" x14ac:dyDescent="0.25">
      <c r="A110" s="28"/>
      <c r="B110" s="34" t="s">
        <v>481</v>
      </c>
      <c r="C110" s="35">
        <v>1</v>
      </c>
      <c r="D110" s="107">
        <f t="shared" si="2"/>
        <v>0.4</v>
      </c>
      <c r="E110" s="107">
        <v>0.45</v>
      </c>
      <c r="F110" s="107">
        <f>5.65+2.33+1.2+2.93+4.28</f>
        <v>16.39</v>
      </c>
      <c r="G110" s="35">
        <f t="shared" si="1"/>
        <v>2.9502000000000006</v>
      </c>
      <c r="H110" s="28"/>
      <c r="I110" s="32"/>
      <c r="J110" s="9"/>
      <c r="K110" s="9"/>
      <c r="L110" s="9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5" customHeight="1" x14ac:dyDescent="0.25">
      <c r="A111" s="28"/>
      <c r="B111" s="34" t="s">
        <v>482</v>
      </c>
      <c r="C111" s="35">
        <v>1</v>
      </c>
      <c r="D111" s="107">
        <f t="shared" si="2"/>
        <v>0.4</v>
      </c>
      <c r="E111" s="107">
        <v>0.45</v>
      </c>
      <c r="F111" s="107">
        <v>2.93</v>
      </c>
      <c r="G111" s="35">
        <f t="shared" si="1"/>
        <v>0.52740000000000009</v>
      </c>
      <c r="H111" s="28"/>
      <c r="I111" s="32"/>
      <c r="J111" s="9"/>
      <c r="K111" s="9"/>
      <c r="L111" s="9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5" customHeight="1" x14ac:dyDescent="0.25">
      <c r="A112" s="28"/>
      <c r="B112" s="34" t="s">
        <v>483</v>
      </c>
      <c r="C112" s="35">
        <v>1</v>
      </c>
      <c r="D112" s="107">
        <f t="shared" si="2"/>
        <v>0.4</v>
      </c>
      <c r="E112" s="107">
        <v>0.45</v>
      </c>
      <c r="F112" s="107">
        <f>2.33+1.2+3.03+1.25+2.93</f>
        <v>10.74</v>
      </c>
      <c r="G112" s="35">
        <f t="shared" si="1"/>
        <v>1.9332000000000003</v>
      </c>
      <c r="H112" s="28"/>
      <c r="I112" s="32"/>
      <c r="J112" s="9"/>
      <c r="K112" s="9"/>
      <c r="L112" s="9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5" customHeight="1" x14ac:dyDescent="0.25">
      <c r="A113" s="28"/>
      <c r="B113" s="34" t="s">
        <v>484</v>
      </c>
      <c r="C113" s="35">
        <v>1</v>
      </c>
      <c r="D113" s="107">
        <f t="shared" si="2"/>
        <v>0.4</v>
      </c>
      <c r="E113" s="107">
        <v>0.45</v>
      </c>
      <c r="F113" s="107">
        <f>1.75+1.85+1.93</f>
        <v>5.53</v>
      </c>
      <c r="G113" s="35">
        <f t="shared" si="1"/>
        <v>0.99540000000000017</v>
      </c>
      <c r="H113" s="28"/>
      <c r="I113" s="32"/>
      <c r="J113" s="9"/>
      <c r="K113" s="9"/>
      <c r="L113" s="9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5" customHeight="1" x14ac:dyDescent="0.25">
      <c r="A114" s="28"/>
      <c r="B114" s="34" t="s">
        <v>485</v>
      </c>
      <c r="C114" s="35">
        <v>1</v>
      </c>
      <c r="D114" s="107">
        <f t="shared" si="2"/>
        <v>0.4</v>
      </c>
      <c r="E114" s="107">
        <v>0.45</v>
      </c>
      <c r="F114" s="107">
        <v>1.25</v>
      </c>
      <c r="G114" s="35">
        <f t="shared" si="1"/>
        <v>0.22500000000000003</v>
      </c>
      <c r="H114" s="28"/>
      <c r="I114" s="32"/>
      <c r="J114" s="9"/>
      <c r="K114" s="9"/>
      <c r="L114" s="9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 x14ac:dyDescent="0.25">
      <c r="A115" s="28"/>
      <c r="B115" s="34" t="s">
        <v>486</v>
      </c>
      <c r="C115" s="35">
        <v>1</v>
      </c>
      <c r="D115" s="107">
        <f t="shared" si="2"/>
        <v>0.4</v>
      </c>
      <c r="E115" s="107">
        <v>0.45</v>
      </c>
      <c r="F115" s="107">
        <f>2.33+1.2</f>
        <v>3.5300000000000002</v>
      </c>
      <c r="G115" s="35">
        <f t="shared" si="1"/>
        <v>0.63540000000000008</v>
      </c>
      <c r="H115" s="28"/>
      <c r="I115" s="32"/>
      <c r="J115" s="9"/>
      <c r="K115" s="9"/>
      <c r="L115" s="9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5" customHeight="1" x14ac:dyDescent="0.25">
      <c r="A116" s="28"/>
      <c r="B116" s="34" t="s">
        <v>487</v>
      </c>
      <c r="C116" s="35">
        <v>1</v>
      </c>
      <c r="D116" s="107">
        <f t="shared" si="2"/>
        <v>0.4</v>
      </c>
      <c r="E116" s="107">
        <v>0.45</v>
      </c>
      <c r="F116" s="107">
        <v>1.95</v>
      </c>
      <c r="G116" s="35">
        <f t="shared" si="1"/>
        <v>0.35100000000000003</v>
      </c>
      <c r="H116" s="28"/>
      <c r="I116" s="32"/>
      <c r="J116" s="9"/>
      <c r="K116" s="9"/>
      <c r="L116" s="9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 x14ac:dyDescent="0.25">
      <c r="A117" s="28"/>
      <c r="B117" s="34" t="s">
        <v>488</v>
      </c>
      <c r="C117" s="35">
        <v>1</v>
      </c>
      <c r="D117" s="107">
        <f t="shared" si="2"/>
        <v>0.4</v>
      </c>
      <c r="E117" s="107">
        <v>0.45</v>
      </c>
      <c r="F117" s="107">
        <v>1.93</v>
      </c>
      <c r="G117" s="35">
        <f t="shared" si="1"/>
        <v>0.34740000000000004</v>
      </c>
      <c r="H117" s="28"/>
      <c r="I117" s="32"/>
      <c r="J117" s="9"/>
      <c r="K117" s="9"/>
      <c r="L117" s="9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5" customHeight="1" x14ac:dyDescent="0.25">
      <c r="A118" s="28"/>
      <c r="B118" s="34" t="s">
        <v>489</v>
      </c>
      <c r="C118" s="35">
        <v>1</v>
      </c>
      <c r="D118" s="107">
        <f t="shared" si="2"/>
        <v>0.4</v>
      </c>
      <c r="E118" s="107">
        <v>0.45</v>
      </c>
      <c r="F118" s="107">
        <f>6.7+6.6+6.6+6.7</f>
        <v>26.599999999999998</v>
      </c>
      <c r="G118" s="35">
        <f t="shared" si="1"/>
        <v>4.7880000000000003</v>
      </c>
      <c r="H118" s="28"/>
      <c r="I118" s="32"/>
      <c r="J118" s="9"/>
      <c r="K118" s="9"/>
      <c r="L118" s="9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5" customHeight="1" x14ac:dyDescent="0.25">
      <c r="A119" s="28"/>
      <c r="B119" s="34" t="s">
        <v>490</v>
      </c>
      <c r="C119" s="35">
        <v>1</v>
      </c>
      <c r="D119" s="107">
        <f t="shared" si="2"/>
        <v>0.4</v>
      </c>
      <c r="E119" s="107">
        <v>0.45</v>
      </c>
      <c r="F119" s="107">
        <f>5.75+1.78+1.65+3+0.98+2.92</f>
        <v>16.079999999999998</v>
      </c>
      <c r="G119" s="35">
        <f t="shared" si="1"/>
        <v>2.8944000000000001</v>
      </c>
      <c r="H119" s="28"/>
      <c r="I119" s="32"/>
      <c r="J119" s="9"/>
      <c r="K119" s="9"/>
      <c r="L119" s="9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5" customHeight="1" x14ac:dyDescent="0.25">
      <c r="A120" s="28"/>
      <c r="B120" s="34" t="s">
        <v>491</v>
      </c>
      <c r="C120" s="35">
        <v>1</v>
      </c>
      <c r="D120" s="107">
        <f t="shared" si="2"/>
        <v>0.4</v>
      </c>
      <c r="E120" s="107">
        <v>0.45</v>
      </c>
      <c r="F120" s="107">
        <f>2.47+2.48</f>
        <v>4.95</v>
      </c>
      <c r="G120" s="35">
        <f t="shared" si="1"/>
        <v>0.89100000000000013</v>
      </c>
      <c r="H120" s="28"/>
      <c r="I120" s="32"/>
      <c r="J120" s="9"/>
      <c r="K120" s="9"/>
      <c r="L120" s="9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5" customHeight="1" x14ac:dyDescent="0.25">
      <c r="A121" s="28"/>
      <c r="B121" s="34" t="s">
        <v>492</v>
      </c>
      <c r="C121" s="35">
        <v>1</v>
      </c>
      <c r="D121" s="107">
        <f t="shared" si="2"/>
        <v>0.4</v>
      </c>
      <c r="E121" s="107">
        <v>0.45</v>
      </c>
      <c r="F121" s="107">
        <f>2.47+2.48</f>
        <v>4.95</v>
      </c>
      <c r="G121" s="35">
        <f t="shared" si="1"/>
        <v>0.89100000000000013</v>
      </c>
      <c r="H121" s="28"/>
      <c r="I121" s="32"/>
      <c r="J121" s="9"/>
      <c r="K121" s="9"/>
      <c r="L121" s="9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5" customHeight="1" x14ac:dyDescent="0.25">
      <c r="A122" s="28"/>
      <c r="B122" s="34" t="s">
        <v>493</v>
      </c>
      <c r="C122" s="35">
        <v>1</v>
      </c>
      <c r="D122" s="107">
        <f t="shared" si="2"/>
        <v>0.4</v>
      </c>
      <c r="E122" s="107">
        <v>0.45</v>
      </c>
      <c r="F122" s="107">
        <f>0.4+6.7+6.7+0.4</f>
        <v>14.200000000000001</v>
      </c>
      <c r="G122" s="35">
        <f t="shared" si="1"/>
        <v>2.5560000000000005</v>
      </c>
      <c r="H122" s="28"/>
      <c r="I122" s="32"/>
      <c r="J122" s="9"/>
      <c r="K122" s="9"/>
      <c r="L122" s="9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5" customHeight="1" x14ac:dyDescent="0.25">
      <c r="A123" s="28"/>
      <c r="B123" s="34" t="s">
        <v>494</v>
      </c>
      <c r="C123" s="35">
        <v>1</v>
      </c>
      <c r="D123" s="107">
        <f t="shared" si="2"/>
        <v>0.4</v>
      </c>
      <c r="E123" s="107">
        <v>0.45</v>
      </c>
      <c r="F123" s="107">
        <v>0.6</v>
      </c>
      <c r="G123" s="35">
        <f t="shared" si="1"/>
        <v>0.10800000000000001</v>
      </c>
      <c r="H123" s="28"/>
      <c r="I123" s="32"/>
      <c r="J123" s="9"/>
      <c r="K123" s="9"/>
      <c r="L123" s="9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5" customHeight="1" x14ac:dyDescent="0.25">
      <c r="A124" s="28"/>
      <c r="B124" s="34" t="s">
        <v>495</v>
      </c>
      <c r="C124" s="35">
        <v>1</v>
      </c>
      <c r="D124" s="107">
        <f t="shared" si="2"/>
        <v>0.4</v>
      </c>
      <c r="E124" s="107">
        <v>0.45</v>
      </c>
      <c r="F124" s="107">
        <v>0.6</v>
      </c>
      <c r="G124" s="35">
        <f t="shared" si="1"/>
        <v>0.10800000000000001</v>
      </c>
      <c r="H124" s="28"/>
      <c r="I124" s="32"/>
      <c r="J124" s="9"/>
      <c r="K124" s="9"/>
      <c r="L124" s="9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5" customHeight="1" x14ac:dyDescent="0.25">
      <c r="A125" s="28"/>
      <c r="B125" s="34" t="s">
        <v>496</v>
      </c>
      <c r="C125" s="35">
        <v>1</v>
      </c>
      <c r="D125" s="107">
        <f t="shared" si="2"/>
        <v>0.4</v>
      </c>
      <c r="E125" s="107">
        <v>0.45</v>
      </c>
      <c r="F125" s="107">
        <v>0.6</v>
      </c>
      <c r="G125" s="35">
        <f t="shared" si="1"/>
        <v>0.10800000000000001</v>
      </c>
      <c r="H125" s="28"/>
      <c r="I125" s="32"/>
      <c r="J125" s="9"/>
      <c r="K125" s="9"/>
      <c r="L125" s="9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5" customHeight="1" x14ac:dyDescent="0.25">
      <c r="A126" s="28"/>
      <c r="B126" s="34" t="s">
        <v>497</v>
      </c>
      <c r="C126" s="35">
        <v>1</v>
      </c>
      <c r="D126" s="107">
        <f t="shared" si="2"/>
        <v>0.4</v>
      </c>
      <c r="E126" s="107">
        <v>0.45</v>
      </c>
      <c r="F126" s="107">
        <v>0.6</v>
      </c>
      <c r="G126" s="35">
        <f t="shared" si="1"/>
        <v>0.10800000000000001</v>
      </c>
      <c r="H126" s="28"/>
      <c r="I126" s="32"/>
      <c r="J126" s="9"/>
      <c r="K126" s="9"/>
      <c r="L126" s="9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5" customHeight="1" x14ac:dyDescent="0.25">
      <c r="A127" s="28"/>
      <c r="B127" s="34" t="s">
        <v>498</v>
      </c>
      <c r="C127" s="35">
        <v>1</v>
      </c>
      <c r="D127" s="107">
        <f t="shared" si="2"/>
        <v>0.4</v>
      </c>
      <c r="E127" s="107">
        <v>0.45</v>
      </c>
      <c r="F127" s="107">
        <v>0.6</v>
      </c>
      <c r="G127" s="35">
        <f t="shared" si="1"/>
        <v>0.10800000000000001</v>
      </c>
      <c r="H127" s="28"/>
      <c r="I127" s="32"/>
      <c r="J127" s="9"/>
      <c r="K127" s="9"/>
      <c r="L127" s="9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5" customHeight="1" x14ac:dyDescent="0.25">
      <c r="A128" s="28"/>
      <c r="B128" s="34" t="s">
        <v>499</v>
      </c>
      <c r="C128" s="35">
        <v>1</v>
      </c>
      <c r="D128" s="107">
        <f t="shared" si="2"/>
        <v>0.4</v>
      </c>
      <c r="E128" s="107">
        <v>0.45</v>
      </c>
      <c r="F128" s="107">
        <v>0.6</v>
      </c>
      <c r="G128" s="35">
        <f t="shared" si="1"/>
        <v>0.10800000000000001</v>
      </c>
      <c r="H128" s="28"/>
      <c r="I128" s="32"/>
      <c r="J128" s="9"/>
      <c r="K128" s="9"/>
      <c r="L128" s="9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5" customHeight="1" x14ac:dyDescent="0.25">
      <c r="A129" s="28"/>
      <c r="B129" s="34" t="s">
        <v>500</v>
      </c>
      <c r="C129" s="35">
        <v>1</v>
      </c>
      <c r="D129" s="107">
        <f t="shared" si="2"/>
        <v>0.4</v>
      </c>
      <c r="E129" s="107">
        <v>0.45</v>
      </c>
      <c r="F129" s="107">
        <v>3.13</v>
      </c>
      <c r="G129" s="35">
        <f t="shared" si="1"/>
        <v>0.56340000000000001</v>
      </c>
      <c r="H129" s="28"/>
      <c r="I129" s="32"/>
      <c r="J129" s="9"/>
      <c r="K129" s="9"/>
      <c r="L129" s="9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5" customHeight="1" x14ac:dyDescent="0.25">
      <c r="A130" s="28"/>
      <c r="B130" s="34" t="s">
        <v>501</v>
      </c>
      <c r="C130" s="35">
        <v>1</v>
      </c>
      <c r="D130" s="107">
        <f t="shared" si="2"/>
        <v>0.4</v>
      </c>
      <c r="E130" s="107">
        <v>0.45</v>
      </c>
      <c r="F130" s="107">
        <v>5.18</v>
      </c>
      <c r="G130" s="35">
        <f t="shared" si="1"/>
        <v>0.93240000000000001</v>
      </c>
      <c r="H130" s="28"/>
      <c r="I130" s="32"/>
      <c r="J130" s="9"/>
      <c r="K130" s="9"/>
      <c r="L130" s="9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5" customHeight="1" x14ac:dyDescent="0.25">
      <c r="A131" s="28"/>
      <c r="B131" s="34" t="s">
        <v>502</v>
      </c>
      <c r="C131" s="35">
        <v>1</v>
      </c>
      <c r="D131" s="107">
        <f t="shared" si="2"/>
        <v>0.4</v>
      </c>
      <c r="E131" s="107">
        <v>0.45</v>
      </c>
      <c r="F131" s="107">
        <v>3.33</v>
      </c>
      <c r="G131" s="35">
        <f t="shared" si="1"/>
        <v>0.59940000000000004</v>
      </c>
      <c r="H131" s="28"/>
      <c r="I131" s="32"/>
      <c r="J131" s="9"/>
      <c r="K131" s="9"/>
      <c r="L131" s="9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5" customHeight="1" x14ac:dyDescent="0.25">
      <c r="A132" s="28"/>
      <c r="B132" s="34" t="s">
        <v>503</v>
      </c>
      <c r="C132" s="35">
        <v>1</v>
      </c>
      <c r="D132" s="107">
        <f t="shared" si="2"/>
        <v>0.4</v>
      </c>
      <c r="E132" s="107">
        <v>0.45</v>
      </c>
      <c r="F132" s="107">
        <v>3.33</v>
      </c>
      <c r="G132" s="35">
        <f t="shared" si="1"/>
        <v>0.59940000000000004</v>
      </c>
      <c r="H132" s="28"/>
      <c r="I132" s="32"/>
      <c r="J132" s="9"/>
      <c r="K132" s="9"/>
      <c r="L132" s="9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5" customHeight="1" x14ac:dyDescent="0.25">
      <c r="A133" s="28"/>
      <c r="B133" s="34" t="s">
        <v>504</v>
      </c>
      <c r="C133" s="35">
        <v>1</v>
      </c>
      <c r="D133" s="107">
        <f t="shared" si="2"/>
        <v>0.4</v>
      </c>
      <c r="E133" s="107">
        <v>0.45</v>
      </c>
      <c r="F133" s="107">
        <f>0.4+6.7+6.7+0.4</f>
        <v>14.200000000000001</v>
      </c>
      <c r="G133" s="35">
        <f t="shared" si="1"/>
        <v>2.5560000000000005</v>
      </c>
      <c r="H133" s="28"/>
      <c r="I133" s="32"/>
      <c r="J133" s="9"/>
      <c r="K133" s="9"/>
      <c r="L133" s="9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5" customHeight="1" x14ac:dyDescent="0.25">
      <c r="A134" s="28"/>
      <c r="B134" s="34" t="s">
        <v>505</v>
      </c>
      <c r="C134" s="35">
        <v>1</v>
      </c>
      <c r="D134" s="107">
        <f t="shared" si="2"/>
        <v>0.4</v>
      </c>
      <c r="E134" s="107">
        <v>0.45</v>
      </c>
      <c r="F134" s="107">
        <f>5.25+4.33+4.13</f>
        <v>13.71</v>
      </c>
      <c r="G134" s="35">
        <f t="shared" si="1"/>
        <v>2.4678000000000004</v>
      </c>
      <c r="H134" s="28"/>
      <c r="I134" s="32"/>
      <c r="J134" s="9"/>
      <c r="K134" s="9"/>
      <c r="L134" s="9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5" customHeight="1" x14ac:dyDescent="0.25">
      <c r="A135" s="28"/>
      <c r="B135" s="34" t="s">
        <v>506</v>
      </c>
      <c r="C135" s="35">
        <v>1</v>
      </c>
      <c r="D135" s="107">
        <f t="shared" si="2"/>
        <v>0.4</v>
      </c>
      <c r="E135" s="107">
        <v>0.45</v>
      </c>
      <c r="F135" s="107">
        <v>3.85</v>
      </c>
      <c r="G135" s="35">
        <f t="shared" si="1"/>
        <v>0.69300000000000006</v>
      </c>
      <c r="H135" s="28"/>
      <c r="I135" s="32"/>
      <c r="J135" s="9"/>
      <c r="K135" s="9"/>
      <c r="L135" s="9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5" customHeight="1" x14ac:dyDescent="0.25">
      <c r="A136" s="28"/>
      <c r="B136" s="34" t="s">
        <v>507</v>
      </c>
      <c r="C136" s="35">
        <v>1</v>
      </c>
      <c r="D136" s="107">
        <f t="shared" si="2"/>
        <v>0.4</v>
      </c>
      <c r="E136" s="107">
        <v>0.45</v>
      </c>
      <c r="F136" s="107">
        <f>4.23+4.22</f>
        <v>8.4499999999999993</v>
      </c>
      <c r="G136" s="35">
        <f t="shared" si="1"/>
        <v>1.5210000000000001</v>
      </c>
      <c r="H136" s="28"/>
      <c r="I136" s="32"/>
      <c r="J136" s="9"/>
      <c r="K136" s="9"/>
      <c r="L136" s="9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5" customHeight="1" x14ac:dyDescent="0.25">
      <c r="A137" s="28"/>
      <c r="B137" s="34" t="s">
        <v>508</v>
      </c>
      <c r="C137" s="35">
        <v>1</v>
      </c>
      <c r="D137" s="107">
        <f t="shared" si="2"/>
        <v>0.4</v>
      </c>
      <c r="E137" s="107">
        <v>0.45</v>
      </c>
      <c r="F137" s="107">
        <v>4.55</v>
      </c>
      <c r="G137" s="35">
        <f t="shared" si="1"/>
        <v>0.81900000000000006</v>
      </c>
      <c r="H137" s="28"/>
      <c r="I137" s="32"/>
      <c r="J137" s="9"/>
      <c r="K137" s="9"/>
      <c r="L137" s="9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5" customHeight="1" x14ac:dyDescent="0.25">
      <c r="A138" s="28"/>
      <c r="B138" s="34" t="s">
        <v>509</v>
      </c>
      <c r="C138" s="35">
        <v>1</v>
      </c>
      <c r="D138" s="107">
        <f t="shared" si="2"/>
        <v>0.4</v>
      </c>
      <c r="E138" s="107">
        <v>0.45</v>
      </c>
      <c r="F138" s="107">
        <f>0.91+6.75</f>
        <v>7.66</v>
      </c>
      <c r="G138" s="35">
        <f t="shared" si="1"/>
        <v>1.3788000000000002</v>
      </c>
      <c r="H138" s="28"/>
      <c r="I138" s="32"/>
      <c r="J138" s="9"/>
      <c r="K138" s="9"/>
      <c r="L138" s="9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5" customHeight="1" x14ac:dyDescent="0.25">
      <c r="A139" s="28"/>
      <c r="B139" s="34" t="s">
        <v>510</v>
      </c>
      <c r="C139" s="35">
        <v>1</v>
      </c>
      <c r="D139" s="107">
        <f t="shared" si="2"/>
        <v>0.4</v>
      </c>
      <c r="E139" s="107">
        <v>0.45</v>
      </c>
      <c r="F139" s="107">
        <f>8.13+3.85</f>
        <v>11.98</v>
      </c>
      <c r="G139" s="35">
        <f t="shared" si="1"/>
        <v>2.1564000000000005</v>
      </c>
      <c r="H139" s="28"/>
      <c r="I139" s="32"/>
      <c r="J139" s="9"/>
      <c r="K139" s="9"/>
      <c r="L139" s="9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5" customHeight="1" x14ac:dyDescent="0.25">
      <c r="A140" s="28"/>
      <c r="B140" s="34" t="s">
        <v>511</v>
      </c>
      <c r="C140" s="35">
        <v>1</v>
      </c>
      <c r="D140" s="107">
        <f t="shared" si="2"/>
        <v>0.4</v>
      </c>
      <c r="E140" s="107">
        <v>0.45</v>
      </c>
      <c r="F140" s="107">
        <f>5.33+3.72</f>
        <v>9.0500000000000007</v>
      </c>
      <c r="G140" s="35">
        <f t="shared" si="1"/>
        <v>1.6290000000000002</v>
      </c>
      <c r="H140" s="28"/>
      <c r="I140" s="32"/>
      <c r="J140" s="9"/>
      <c r="K140" s="9"/>
      <c r="L140" s="9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5" customHeight="1" x14ac:dyDescent="0.25">
      <c r="A141" s="28"/>
      <c r="B141" s="34" t="s">
        <v>512</v>
      </c>
      <c r="C141" s="35">
        <v>1</v>
      </c>
      <c r="D141" s="107">
        <f t="shared" si="2"/>
        <v>0.4</v>
      </c>
      <c r="E141" s="107">
        <v>0.45</v>
      </c>
      <c r="F141" s="107">
        <v>1.51</v>
      </c>
      <c r="G141" s="35">
        <f t="shared" si="1"/>
        <v>0.27180000000000004</v>
      </c>
      <c r="H141" s="28"/>
      <c r="I141" s="32"/>
      <c r="J141" s="9"/>
      <c r="K141" s="9"/>
      <c r="L141" s="9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5" customHeight="1" x14ac:dyDescent="0.25">
      <c r="A142" s="28"/>
      <c r="B142" s="34" t="s">
        <v>513</v>
      </c>
      <c r="C142" s="35">
        <v>1</v>
      </c>
      <c r="D142" s="107">
        <f t="shared" si="2"/>
        <v>0.4</v>
      </c>
      <c r="E142" s="107">
        <v>0.45</v>
      </c>
      <c r="F142" s="107">
        <f>4.23+0.9</f>
        <v>5.1300000000000008</v>
      </c>
      <c r="G142" s="35">
        <f t="shared" si="1"/>
        <v>0.92340000000000022</v>
      </c>
      <c r="H142" s="28"/>
      <c r="I142" s="32"/>
      <c r="J142" s="9"/>
      <c r="K142" s="9"/>
      <c r="L142" s="9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5" customHeight="1" x14ac:dyDescent="0.25">
      <c r="A143" s="28"/>
      <c r="B143" s="34" t="s">
        <v>514</v>
      </c>
      <c r="C143" s="35">
        <v>1</v>
      </c>
      <c r="D143" s="107">
        <f t="shared" si="2"/>
        <v>0.4</v>
      </c>
      <c r="E143" s="107">
        <v>0.45</v>
      </c>
      <c r="F143" s="107">
        <v>5.25</v>
      </c>
      <c r="G143" s="35">
        <f t="shared" si="1"/>
        <v>0.94500000000000006</v>
      </c>
      <c r="H143" s="28"/>
      <c r="I143" s="32"/>
      <c r="J143" s="9"/>
      <c r="K143" s="9"/>
      <c r="L143" s="9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5" customHeight="1" x14ac:dyDescent="0.25">
      <c r="A144" s="28"/>
      <c r="B144" s="34" t="s">
        <v>515</v>
      </c>
      <c r="C144" s="35">
        <v>1</v>
      </c>
      <c r="D144" s="107">
        <f t="shared" si="2"/>
        <v>0.4</v>
      </c>
      <c r="E144" s="107">
        <v>0.45</v>
      </c>
      <c r="F144" s="107">
        <f>0.91+6.55</f>
        <v>7.46</v>
      </c>
      <c r="G144" s="35">
        <f t="shared" si="1"/>
        <v>1.3428000000000002</v>
      </c>
      <c r="H144" s="28"/>
      <c r="I144" s="32"/>
      <c r="J144" s="9"/>
      <c r="K144" s="9"/>
      <c r="L144" s="9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5" customHeight="1" x14ac:dyDescent="0.25">
      <c r="A145" s="28"/>
      <c r="B145" s="34" t="s">
        <v>516</v>
      </c>
      <c r="C145" s="35">
        <v>1</v>
      </c>
      <c r="D145" s="107">
        <f t="shared" si="2"/>
        <v>0.4</v>
      </c>
      <c r="E145" s="107">
        <v>0.45</v>
      </c>
      <c r="F145" s="107">
        <v>7.08</v>
      </c>
      <c r="G145" s="35">
        <f t="shared" si="1"/>
        <v>1.2744000000000002</v>
      </c>
      <c r="H145" s="28"/>
      <c r="I145" s="32"/>
      <c r="J145" s="9"/>
      <c r="K145" s="9"/>
      <c r="L145" s="9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5" customHeight="1" x14ac:dyDescent="0.25">
      <c r="A146" s="28"/>
      <c r="B146" s="34" t="s">
        <v>517</v>
      </c>
      <c r="C146" s="35">
        <v>1</v>
      </c>
      <c r="D146" s="107">
        <f t="shared" si="2"/>
        <v>0.4</v>
      </c>
      <c r="E146" s="107">
        <v>0.45</v>
      </c>
      <c r="F146" s="107">
        <f>4.08+4.17+5.45</f>
        <v>13.7</v>
      </c>
      <c r="G146" s="35">
        <f t="shared" si="1"/>
        <v>2.4660000000000002</v>
      </c>
      <c r="H146" s="28"/>
      <c r="I146" s="32"/>
      <c r="J146" s="9"/>
      <c r="K146" s="9"/>
      <c r="L146" s="9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5" customHeight="1" x14ac:dyDescent="0.25">
      <c r="A147" s="28"/>
      <c r="B147" s="424" t="s">
        <v>37</v>
      </c>
      <c r="C147" s="446"/>
      <c r="D147" s="446"/>
      <c r="E147" s="446"/>
      <c r="F147" s="446"/>
      <c r="G147" s="101">
        <f>SUM(G103:G146)</f>
        <v>55.934999999999988</v>
      </c>
      <c r="H147" s="28"/>
      <c r="I147" s="32"/>
      <c r="J147" s="9"/>
      <c r="K147" s="9"/>
      <c r="L147" s="9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5" customHeight="1" x14ac:dyDescent="0.25">
      <c r="A148" s="28"/>
      <c r="B148" s="28"/>
      <c r="C148" s="28"/>
      <c r="D148" s="28"/>
      <c r="E148" s="28"/>
      <c r="F148" s="28"/>
      <c r="G148" s="28"/>
      <c r="H148" s="28"/>
      <c r="I148" s="32"/>
      <c r="J148" s="9"/>
      <c r="K148" s="9"/>
      <c r="L148" s="9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5" customHeight="1" x14ac:dyDescent="0.25">
      <c r="A149" s="28"/>
      <c r="B149" s="424" t="s">
        <v>37</v>
      </c>
      <c r="C149" s="446"/>
      <c r="D149" s="446"/>
      <c r="E149" s="446"/>
      <c r="F149" s="446"/>
      <c r="G149" s="101">
        <f>G147+G99</f>
        <v>186.10500000000002</v>
      </c>
      <c r="H149" s="28"/>
      <c r="I149" s="32"/>
      <c r="J149" s="9"/>
      <c r="K149" s="9"/>
      <c r="L149" s="9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5" customHeight="1" x14ac:dyDescent="0.25">
      <c r="A150" s="28"/>
      <c r="B150" s="28"/>
      <c r="C150" s="28"/>
      <c r="D150" s="28"/>
      <c r="E150" s="28"/>
      <c r="F150" s="28"/>
      <c r="G150" s="28"/>
      <c r="H150" s="28"/>
      <c r="I150" s="32"/>
      <c r="J150" s="9"/>
      <c r="K150" s="9"/>
      <c r="L150" s="9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5" customHeight="1" x14ac:dyDescent="0.25">
      <c r="A151" s="103" t="s">
        <v>447</v>
      </c>
      <c r="B151" s="491" t="s">
        <v>464</v>
      </c>
      <c r="C151" s="492"/>
      <c r="D151" s="492"/>
      <c r="E151" s="492"/>
      <c r="F151" s="492"/>
      <c r="G151" s="492"/>
      <c r="H151" s="493"/>
      <c r="I151" s="32"/>
      <c r="J151" s="9"/>
      <c r="K151" s="9"/>
      <c r="L151" s="9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5" customHeight="1" x14ac:dyDescent="0.25">
      <c r="A152" s="105"/>
      <c r="B152" s="460" t="s">
        <v>445</v>
      </c>
      <c r="C152" s="461"/>
      <c r="D152" s="461"/>
      <c r="E152" s="461"/>
      <c r="F152" s="461"/>
      <c r="G152" s="462"/>
      <c r="H152" s="106"/>
      <c r="I152" s="32"/>
      <c r="J152" s="9"/>
      <c r="K152" s="9"/>
      <c r="L152" s="9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5" customHeight="1" x14ac:dyDescent="0.25">
      <c r="A153" s="31"/>
      <c r="B153" s="387" t="s">
        <v>401</v>
      </c>
      <c r="C153" s="387" t="s">
        <v>184</v>
      </c>
      <c r="D153" s="387" t="s">
        <v>466</v>
      </c>
      <c r="E153" s="387" t="s">
        <v>467</v>
      </c>
      <c r="F153" s="387" t="s">
        <v>403</v>
      </c>
      <c r="G153" s="387" t="s">
        <v>465</v>
      </c>
      <c r="H153" s="31"/>
      <c r="I153" s="32"/>
      <c r="J153" s="9"/>
      <c r="K153" s="9"/>
      <c r="L153" s="9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5" customHeight="1" x14ac:dyDescent="0.25">
      <c r="A154" s="28"/>
      <c r="B154" s="34" t="s">
        <v>405</v>
      </c>
      <c r="C154" s="34">
        <v>1</v>
      </c>
      <c r="D154" s="94">
        <v>1.3</v>
      </c>
      <c r="E154" s="94">
        <v>1.8</v>
      </c>
      <c r="F154" s="94">
        <v>0.05</v>
      </c>
      <c r="G154" s="95">
        <f t="shared" ref="G154:G187" si="3">C154*D154*E154*F154</f>
        <v>0.11700000000000002</v>
      </c>
      <c r="H154" s="28"/>
      <c r="I154" s="32"/>
      <c r="J154" s="9"/>
      <c r="K154" s="9"/>
      <c r="L154" s="9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5" customHeight="1" x14ac:dyDescent="0.25">
      <c r="A155" s="28"/>
      <c r="B155" s="34" t="s">
        <v>406</v>
      </c>
      <c r="C155" s="34">
        <v>1</v>
      </c>
      <c r="D155" s="94">
        <v>1.3</v>
      </c>
      <c r="E155" s="94">
        <v>1.8</v>
      </c>
      <c r="F155" s="94">
        <v>0.05</v>
      </c>
      <c r="G155" s="95">
        <f t="shared" si="3"/>
        <v>0.11700000000000002</v>
      </c>
      <c r="H155" s="28"/>
      <c r="I155" s="32"/>
      <c r="J155" s="9"/>
      <c r="K155" s="9"/>
      <c r="L155" s="9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5" customHeight="1" x14ac:dyDescent="0.25">
      <c r="A156" s="28"/>
      <c r="B156" s="34" t="s">
        <v>407</v>
      </c>
      <c r="C156" s="34">
        <v>1</v>
      </c>
      <c r="D156" s="94">
        <v>1.2</v>
      </c>
      <c r="E156" s="94">
        <v>1.2</v>
      </c>
      <c r="F156" s="94">
        <v>0.05</v>
      </c>
      <c r="G156" s="95">
        <f t="shared" si="3"/>
        <v>7.1999999999999995E-2</v>
      </c>
      <c r="H156" s="28"/>
      <c r="I156" s="32"/>
      <c r="J156" s="9"/>
      <c r="K156" s="9"/>
      <c r="L156" s="9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5" customHeight="1" x14ac:dyDescent="0.25">
      <c r="A157" s="28"/>
      <c r="B157" s="34" t="s">
        <v>408</v>
      </c>
      <c r="C157" s="34">
        <v>1</v>
      </c>
      <c r="D157" s="94">
        <v>1.2</v>
      </c>
      <c r="E157" s="94">
        <v>1.2</v>
      </c>
      <c r="F157" s="94">
        <v>0.05</v>
      </c>
      <c r="G157" s="95">
        <f t="shared" si="3"/>
        <v>7.1999999999999995E-2</v>
      </c>
      <c r="H157" s="28"/>
      <c r="I157" s="32"/>
      <c r="J157" s="9"/>
      <c r="K157" s="9"/>
      <c r="L157" s="9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5" customHeight="1" x14ac:dyDescent="0.25">
      <c r="A158" s="28"/>
      <c r="B158" s="34" t="s">
        <v>409</v>
      </c>
      <c r="C158" s="34">
        <v>1</v>
      </c>
      <c r="D158" s="94">
        <v>1.3</v>
      </c>
      <c r="E158" s="94">
        <v>1.8</v>
      </c>
      <c r="F158" s="94">
        <v>0.05</v>
      </c>
      <c r="G158" s="95">
        <f t="shared" si="3"/>
        <v>0.11700000000000002</v>
      </c>
      <c r="H158" s="28"/>
      <c r="I158" s="32"/>
      <c r="J158" s="9"/>
      <c r="K158" s="9"/>
      <c r="L158" s="9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5" customHeight="1" x14ac:dyDescent="0.25">
      <c r="A159" s="28"/>
      <c r="B159" s="34" t="s">
        <v>410</v>
      </c>
      <c r="C159" s="34">
        <v>1</v>
      </c>
      <c r="D159" s="94">
        <v>1.3</v>
      </c>
      <c r="E159" s="94">
        <v>1.8</v>
      </c>
      <c r="F159" s="94">
        <v>0.05</v>
      </c>
      <c r="G159" s="95">
        <f t="shared" si="3"/>
        <v>0.11700000000000002</v>
      </c>
      <c r="H159" s="28"/>
      <c r="I159" s="32"/>
      <c r="J159" s="9"/>
      <c r="K159" s="9"/>
      <c r="L159" s="9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5" customHeight="1" x14ac:dyDescent="0.25">
      <c r="A160" s="28"/>
      <c r="B160" s="34" t="s">
        <v>411</v>
      </c>
      <c r="C160" s="34">
        <v>1</v>
      </c>
      <c r="D160" s="94">
        <v>1.2</v>
      </c>
      <c r="E160" s="94">
        <v>1.2</v>
      </c>
      <c r="F160" s="94">
        <v>0.05</v>
      </c>
      <c r="G160" s="95">
        <f t="shared" si="3"/>
        <v>7.1999999999999995E-2</v>
      </c>
      <c r="H160" s="28"/>
      <c r="I160" s="32"/>
      <c r="J160" s="9"/>
      <c r="K160" s="9"/>
      <c r="L160" s="9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5" customHeight="1" x14ac:dyDescent="0.25">
      <c r="A161" s="28"/>
      <c r="B161" s="34" t="s">
        <v>412</v>
      </c>
      <c r="C161" s="34">
        <v>1</v>
      </c>
      <c r="D161" s="94">
        <v>1.2</v>
      </c>
      <c r="E161" s="94">
        <v>1.2</v>
      </c>
      <c r="F161" s="94">
        <v>0.05</v>
      </c>
      <c r="G161" s="95">
        <f t="shared" si="3"/>
        <v>7.1999999999999995E-2</v>
      </c>
      <c r="H161" s="28"/>
      <c r="I161" s="32"/>
      <c r="J161" s="9"/>
      <c r="K161" s="9"/>
      <c r="L161" s="9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5" customHeight="1" x14ac:dyDescent="0.25">
      <c r="A162" s="28"/>
      <c r="B162" s="34" t="s">
        <v>413</v>
      </c>
      <c r="C162" s="34">
        <v>1</v>
      </c>
      <c r="D162" s="94">
        <v>1.2</v>
      </c>
      <c r="E162" s="94">
        <v>1.2</v>
      </c>
      <c r="F162" s="94">
        <v>0.05</v>
      </c>
      <c r="G162" s="95">
        <f t="shared" si="3"/>
        <v>7.1999999999999995E-2</v>
      </c>
      <c r="H162" s="28"/>
      <c r="I162" s="32"/>
      <c r="J162" s="9"/>
      <c r="K162" s="9"/>
      <c r="L162" s="9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5" customHeight="1" x14ac:dyDescent="0.25">
      <c r="A163" s="28"/>
      <c r="B163" s="34" t="s">
        <v>414</v>
      </c>
      <c r="C163" s="34">
        <v>1</v>
      </c>
      <c r="D163" s="94">
        <v>1.2</v>
      </c>
      <c r="E163" s="94">
        <v>1.45</v>
      </c>
      <c r="F163" s="94">
        <v>0.05</v>
      </c>
      <c r="G163" s="95">
        <f t="shared" si="3"/>
        <v>8.7000000000000008E-2</v>
      </c>
      <c r="H163" s="28"/>
      <c r="I163" s="32"/>
      <c r="J163" s="9"/>
      <c r="K163" s="9"/>
      <c r="L163" s="9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5" customHeight="1" x14ac:dyDescent="0.25">
      <c r="A164" s="28"/>
      <c r="B164" s="34" t="s">
        <v>415</v>
      </c>
      <c r="C164" s="34">
        <v>1</v>
      </c>
      <c r="D164" s="94">
        <v>1.2</v>
      </c>
      <c r="E164" s="94">
        <v>1.2</v>
      </c>
      <c r="F164" s="94">
        <v>0.05</v>
      </c>
      <c r="G164" s="95">
        <f t="shared" si="3"/>
        <v>7.1999999999999995E-2</v>
      </c>
      <c r="H164" s="28"/>
      <c r="I164" s="32"/>
      <c r="J164" s="9"/>
      <c r="K164" s="9"/>
      <c r="L164" s="9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5" customHeight="1" x14ac:dyDescent="0.25">
      <c r="A165" s="28"/>
      <c r="B165" s="34" t="s">
        <v>416</v>
      </c>
      <c r="C165" s="34">
        <v>1</v>
      </c>
      <c r="D165" s="94">
        <v>1.2</v>
      </c>
      <c r="E165" s="94">
        <v>1.2</v>
      </c>
      <c r="F165" s="94">
        <v>0.05</v>
      </c>
      <c r="G165" s="95">
        <f t="shared" si="3"/>
        <v>7.1999999999999995E-2</v>
      </c>
      <c r="H165" s="28"/>
      <c r="I165" s="32"/>
      <c r="J165" s="9"/>
      <c r="K165" s="9"/>
      <c r="L165" s="9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5" customHeight="1" x14ac:dyDescent="0.25">
      <c r="A166" s="28"/>
      <c r="B166" s="34" t="s">
        <v>417</v>
      </c>
      <c r="C166" s="34">
        <v>1</v>
      </c>
      <c r="D166" s="94">
        <v>1.2</v>
      </c>
      <c r="E166" s="94">
        <v>1.2</v>
      </c>
      <c r="F166" s="94">
        <v>0.05</v>
      </c>
      <c r="G166" s="95">
        <f t="shared" si="3"/>
        <v>7.1999999999999995E-2</v>
      </c>
      <c r="H166" s="28"/>
      <c r="I166" s="32"/>
      <c r="J166" s="9"/>
      <c r="K166" s="9"/>
      <c r="L166" s="9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5" customHeight="1" x14ac:dyDescent="0.25">
      <c r="A167" s="28"/>
      <c r="B167" s="34" t="s">
        <v>418</v>
      </c>
      <c r="C167" s="34">
        <v>1</v>
      </c>
      <c r="D167" s="94">
        <v>0.95</v>
      </c>
      <c r="E167" s="94">
        <v>1.2</v>
      </c>
      <c r="F167" s="94">
        <v>0.05</v>
      </c>
      <c r="G167" s="95">
        <f t="shared" si="3"/>
        <v>5.6999999999999995E-2</v>
      </c>
      <c r="H167" s="28"/>
      <c r="I167" s="32"/>
      <c r="J167" s="9"/>
      <c r="K167" s="9"/>
      <c r="L167" s="9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5" customHeight="1" x14ac:dyDescent="0.25">
      <c r="A168" s="28"/>
      <c r="B168" s="34" t="s">
        <v>419</v>
      </c>
      <c r="C168" s="34">
        <v>1</v>
      </c>
      <c r="D168" s="94">
        <v>0.95</v>
      </c>
      <c r="E168" s="94">
        <v>1.2</v>
      </c>
      <c r="F168" s="94">
        <v>0.05</v>
      </c>
      <c r="G168" s="95">
        <f t="shared" si="3"/>
        <v>5.6999999999999995E-2</v>
      </c>
      <c r="H168" s="28"/>
      <c r="I168" s="32"/>
      <c r="J168" s="9"/>
      <c r="K168" s="9"/>
      <c r="L168" s="9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5" customHeight="1" x14ac:dyDescent="0.25">
      <c r="A169" s="28"/>
      <c r="B169" s="34" t="s">
        <v>420</v>
      </c>
      <c r="C169" s="34">
        <v>1</v>
      </c>
      <c r="D169" s="94">
        <v>1.2</v>
      </c>
      <c r="E169" s="94">
        <v>1.2</v>
      </c>
      <c r="F169" s="94">
        <v>0.05</v>
      </c>
      <c r="G169" s="95">
        <f t="shared" si="3"/>
        <v>7.1999999999999995E-2</v>
      </c>
      <c r="H169" s="28"/>
      <c r="I169" s="32"/>
      <c r="J169" s="9"/>
      <c r="K169" s="9"/>
      <c r="L169" s="9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" customHeight="1" x14ac:dyDescent="0.25">
      <c r="A170" s="28"/>
      <c r="B170" s="34" t="s">
        <v>421</v>
      </c>
      <c r="C170" s="34">
        <v>1</v>
      </c>
      <c r="D170" s="94">
        <v>1.2</v>
      </c>
      <c r="E170" s="94">
        <v>1.45</v>
      </c>
      <c r="F170" s="94">
        <v>0.05</v>
      </c>
      <c r="G170" s="95">
        <f t="shared" si="3"/>
        <v>8.7000000000000008E-2</v>
      </c>
      <c r="H170" s="28"/>
      <c r="I170" s="32"/>
      <c r="J170" s="9"/>
      <c r="K170" s="9"/>
      <c r="L170" s="9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" customHeight="1" x14ac:dyDescent="0.25">
      <c r="A171" s="28"/>
      <c r="B171" s="34" t="s">
        <v>422</v>
      </c>
      <c r="C171" s="34">
        <v>1</v>
      </c>
      <c r="D171" s="94">
        <v>0.95</v>
      </c>
      <c r="E171" s="94">
        <v>1.2</v>
      </c>
      <c r="F171" s="94">
        <v>0.05</v>
      </c>
      <c r="G171" s="95">
        <f t="shared" si="3"/>
        <v>5.6999999999999995E-2</v>
      </c>
      <c r="H171" s="28"/>
      <c r="I171" s="32"/>
      <c r="J171" s="9"/>
      <c r="K171" s="9"/>
      <c r="L171" s="9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" customHeight="1" x14ac:dyDescent="0.25">
      <c r="A172" s="28"/>
      <c r="B172" s="34" t="s">
        <v>423</v>
      </c>
      <c r="C172" s="34">
        <v>1</v>
      </c>
      <c r="D172" s="94">
        <v>0.95</v>
      </c>
      <c r="E172" s="94">
        <v>1.2</v>
      </c>
      <c r="F172" s="94">
        <v>0.05</v>
      </c>
      <c r="G172" s="95">
        <f t="shared" si="3"/>
        <v>5.6999999999999995E-2</v>
      </c>
      <c r="H172" s="28"/>
      <c r="I172" s="32"/>
      <c r="J172" s="9"/>
      <c r="K172" s="9"/>
      <c r="L172" s="9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" customHeight="1" x14ac:dyDescent="0.25">
      <c r="A173" s="28"/>
      <c r="B173" s="34" t="s">
        <v>424</v>
      </c>
      <c r="C173" s="34">
        <v>1</v>
      </c>
      <c r="D173" s="94">
        <v>1.2</v>
      </c>
      <c r="E173" s="94">
        <v>1.45</v>
      </c>
      <c r="F173" s="94">
        <v>0.05</v>
      </c>
      <c r="G173" s="95">
        <f t="shared" si="3"/>
        <v>8.7000000000000008E-2</v>
      </c>
      <c r="H173" s="28"/>
      <c r="I173" s="32"/>
      <c r="J173" s="9"/>
      <c r="K173" s="9"/>
      <c r="L173" s="9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5" customHeight="1" x14ac:dyDescent="0.25">
      <c r="A174" s="28"/>
      <c r="B174" s="34" t="s">
        <v>425</v>
      </c>
      <c r="C174" s="34">
        <v>1</v>
      </c>
      <c r="D174" s="94">
        <v>1.2</v>
      </c>
      <c r="E174" s="94">
        <v>1.45</v>
      </c>
      <c r="F174" s="94">
        <v>0.05</v>
      </c>
      <c r="G174" s="95">
        <f t="shared" si="3"/>
        <v>8.7000000000000008E-2</v>
      </c>
      <c r="H174" s="28"/>
      <c r="I174" s="32"/>
      <c r="J174" s="9"/>
      <c r="K174" s="9"/>
      <c r="L174" s="9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5" customHeight="1" x14ac:dyDescent="0.25">
      <c r="A175" s="28"/>
      <c r="B175" s="34" t="s">
        <v>426</v>
      </c>
      <c r="C175" s="34">
        <v>1</v>
      </c>
      <c r="D175" s="94">
        <v>0.95</v>
      </c>
      <c r="E175" s="94">
        <v>1.2</v>
      </c>
      <c r="F175" s="94">
        <v>0.05</v>
      </c>
      <c r="G175" s="95">
        <f t="shared" si="3"/>
        <v>5.6999999999999995E-2</v>
      </c>
      <c r="H175" s="28"/>
      <c r="I175" s="32"/>
      <c r="J175" s="9"/>
      <c r="K175" s="9"/>
      <c r="L175" s="9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" customHeight="1" x14ac:dyDescent="0.25">
      <c r="A176" s="28"/>
      <c r="B176" s="34" t="s">
        <v>427</v>
      </c>
      <c r="C176" s="34">
        <v>1</v>
      </c>
      <c r="D176" s="94">
        <v>0.8</v>
      </c>
      <c r="E176" s="94">
        <v>1.75</v>
      </c>
      <c r="F176" s="94">
        <v>0.05</v>
      </c>
      <c r="G176" s="95">
        <f t="shared" si="3"/>
        <v>7.0000000000000007E-2</v>
      </c>
      <c r="H176" s="28"/>
      <c r="I176" s="32"/>
      <c r="J176" s="9"/>
      <c r="K176" s="9"/>
      <c r="L176" s="9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5" customHeight="1" x14ac:dyDescent="0.25">
      <c r="A177" s="28"/>
      <c r="B177" s="34" t="s">
        <v>428</v>
      </c>
      <c r="C177" s="34">
        <v>1</v>
      </c>
      <c r="D177" s="94">
        <v>1.05</v>
      </c>
      <c r="E177" s="94">
        <v>1.75</v>
      </c>
      <c r="F177" s="94">
        <v>0.05</v>
      </c>
      <c r="G177" s="95">
        <f t="shared" si="3"/>
        <v>9.1875000000000012E-2</v>
      </c>
      <c r="H177" s="28"/>
      <c r="I177" s="32"/>
      <c r="J177" s="9"/>
      <c r="K177" s="9"/>
      <c r="L177" s="9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5" customHeight="1" x14ac:dyDescent="0.25">
      <c r="A178" s="28"/>
      <c r="B178" s="34" t="s">
        <v>429</v>
      </c>
      <c r="C178" s="34">
        <v>1</v>
      </c>
      <c r="D178" s="94">
        <v>1.05</v>
      </c>
      <c r="E178" s="94">
        <v>1.75</v>
      </c>
      <c r="F178" s="94">
        <v>0.05</v>
      </c>
      <c r="G178" s="95">
        <f t="shared" si="3"/>
        <v>9.1875000000000012E-2</v>
      </c>
      <c r="H178" s="28"/>
      <c r="I178" s="32"/>
      <c r="J178" s="9"/>
      <c r="K178" s="9"/>
      <c r="L178" s="9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" customHeight="1" x14ac:dyDescent="0.25">
      <c r="A179" s="28"/>
      <c r="B179" s="34" t="s">
        <v>430</v>
      </c>
      <c r="C179" s="34">
        <v>1</v>
      </c>
      <c r="D179" s="94">
        <v>1.05</v>
      </c>
      <c r="E179" s="94">
        <v>1.75</v>
      </c>
      <c r="F179" s="94">
        <v>0.05</v>
      </c>
      <c r="G179" s="95">
        <f t="shared" si="3"/>
        <v>9.1875000000000012E-2</v>
      </c>
      <c r="H179" s="28"/>
      <c r="I179" s="32"/>
      <c r="J179" s="9"/>
      <c r="K179" s="9"/>
      <c r="L179" s="9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" customHeight="1" x14ac:dyDescent="0.25">
      <c r="A180" s="28"/>
      <c r="B180" s="34" t="s">
        <v>431</v>
      </c>
      <c r="C180" s="34">
        <v>1</v>
      </c>
      <c r="D180" s="94">
        <v>0.8</v>
      </c>
      <c r="E180" s="94">
        <v>1.75</v>
      </c>
      <c r="F180" s="94">
        <v>0.05</v>
      </c>
      <c r="G180" s="95">
        <f t="shared" si="3"/>
        <v>7.0000000000000007E-2</v>
      </c>
      <c r="H180" s="28"/>
      <c r="I180" s="32"/>
      <c r="J180" s="9"/>
      <c r="K180" s="9"/>
      <c r="L180" s="9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" customHeight="1" x14ac:dyDescent="0.25">
      <c r="A181" s="28"/>
      <c r="B181" s="34" t="s">
        <v>432</v>
      </c>
      <c r="C181" s="34">
        <v>1</v>
      </c>
      <c r="D181" s="94">
        <v>1.05</v>
      </c>
      <c r="E181" s="94">
        <v>1.75</v>
      </c>
      <c r="F181" s="94">
        <v>0.05</v>
      </c>
      <c r="G181" s="95">
        <f t="shared" si="3"/>
        <v>9.1875000000000012E-2</v>
      </c>
      <c r="H181" s="28"/>
      <c r="I181" s="32"/>
      <c r="J181" s="9"/>
      <c r="K181" s="9"/>
      <c r="L181" s="9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 x14ac:dyDescent="0.25">
      <c r="A182" s="28"/>
      <c r="B182" s="34" t="s">
        <v>433</v>
      </c>
      <c r="C182" s="34">
        <v>1</v>
      </c>
      <c r="D182" s="94">
        <v>1.05</v>
      </c>
      <c r="E182" s="94">
        <v>1.75</v>
      </c>
      <c r="F182" s="94">
        <v>0.05</v>
      </c>
      <c r="G182" s="95">
        <f t="shared" si="3"/>
        <v>9.1875000000000012E-2</v>
      </c>
      <c r="H182" s="28"/>
      <c r="I182" s="32"/>
      <c r="J182" s="9"/>
      <c r="K182" s="9"/>
      <c r="L182" s="9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" customHeight="1" x14ac:dyDescent="0.25">
      <c r="A183" s="28"/>
      <c r="B183" s="34" t="s">
        <v>434</v>
      </c>
      <c r="C183" s="34">
        <v>1</v>
      </c>
      <c r="D183" s="94">
        <v>1.05</v>
      </c>
      <c r="E183" s="94">
        <v>1.75</v>
      </c>
      <c r="F183" s="94">
        <v>0.05</v>
      </c>
      <c r="G183" s="95">
        <f t="shared" si="3"/>
        <v>9.1875000000000012E-2</v>
      </c>
      <c r="H183" s="28"/>
      <c r="I183" s="32"/>
      <c r="J183" s="9"/>
      <c r="K183" s="9"/>
      <c r="L183" s="9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" customHeight="1" x14ac:dyDescent="0.25">
      <c r="A184" s="28"/>
      <c r="B184" s="34" t="s">
        <v>435</v>
      </c>
      <c r="C184" s="34">
        <v>1</v>
      </c>
      <c r="D184" s="94">
        <v>0.9</v>
      </c>
      <c r="E184" s="94">
        <v>2.2999999999999998</v>
      </c>
      <c r="F184" s="94">
        <v>0.05</v>
      </c>
      <c r="G184" s="95">
        <f t="shared" si="3"/>
        <v>0.10349999999999999</v>
      </c>
      <c r="H184" s="28"/>
      <c r="I184" s="32"/>
      <c r="J184" s="9"/>
      <c r="K184" s="9"/>
      <c r="L184" s="9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" customHeight="1" x14ac:dyDescent="0.25">
      <c r="A185" s="28"/>
      <c r="B185" s="34" t="s">
        <v>436</v>
      </c>
      <c r="C185" s="34">
        <v>1</v>
      </c>
      <c r="D185" s="94">
        <v>0.9</v>
      </c>
      <c r="E185" s="94">
        <v>2.2999999999999998</v>
      </c>
      <c r="F185" s="94">
        <v>0.05</v>
      </c>
      <c r="G185" s="95">
        <f t="shared" si="3"/>
        <v>0.10349999999999999</v>
      </c>
      <c r="H185" s="28"/>
      <c r="I185" s="32"/>
      <c r="J185" s="9"/>
      <c r="K185" s="9"/>
      <c r="L185" s="9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" customHeight="1" x14ac:dyDescent="0.25">
      <c r="A186" s="28"/>
      <c r="B186" s="34" t="s">
        <v>437</v>
      </c>
      <c r="C186" s="34">
        <v>1</v>
      </c>
      <c r="D186" s="94">
        <v>1.1499999999999999</v>
      </c>
      <c r="E186" s="94">
        <v>1.9</v>
      </c>
      <c r="F186" s="94">
        <v>0.05</v>
      </c>
      <c r="G186" s="95">
        <f t="shared" si="3"/>
        <v>0.10924999999999999</v>
      </c>
      <c r="H186" s="28"/>
      <c r="I186" s="32"/>
      <c r="J186" s="9"/>
      <c r="K186" s="9"/>
      <c r="L186" s="9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" customHeight="1" x14ac:dyDescent="0.25">
      <c r="A187" s="28"/>
      <c r="B187" s="34" t="s">
        <v>438</v>
      </c>
      <c r="C187" s="34">
        <v>1</v>
      </c>
      <c r="D187" s="94">
        <v>1.1499999999999999</v>
      </c>
      <c r="E187" s="94">
        <v>1.9</v>
      </c>
      <c r="F187" s="94">
        <v>0.05</v>
      </c>
      <c r="G187" s="95">
        <f t="shared" si="3"/>
        <v>0.10924999999999999</v>
      </c>
      <c r="H187" s="28"/>
      <c r="I187" s="32"/>
      <c r="J187" s="9"/>
      <c r="K187" s="9"/>
      <c r="L187" s="9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" customHeight="1" x14ac:dyDescent="0.25">
      <c r="A188" s="28"/>
      <c r="B188" s="424" t="s">
        <v>37</v>
      </c>
      <c r="C188" s="446"/>
      <c r="D188" s="446"/>
      <c r="E188" s="446"/>
      <c r="F188" s="446"/>
      <c r="G188" s="101">
        <f>SUM(G154:G187)</f>
        <v>2.8657499999999989</v>
      </c>
      <c r="H188" s="28"/>
      <c r="I188" s="32"/>
      <c r="J188" s="9"/>
      <c r="K188" s="9"/>
      <c r="L188" s="9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" customHeight="1" x14ac:dyDescent="0.25">
      <c r="A189" s="28"/>
      <c r="B189" s="28"/>
      <c r="C189" s="28"/>
      <c r="D189" s="28"/>
      <c r="E189" s="28"/>
      <c r="F189" s="28"/>
      <c r="G189" s="28"/>
      <c r="H189" s="28"/>
      <c r="I189" s="32"/>
      <c r="J189" s="9"/>
      <c r="K189" s="9"/>
      <c r="L189" s="9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" customHeight="1" x14ac:dyDescent="0.25">
      <c r="A190" s="28"/>
      <c r="B190" s="460" t="s">
        <v>446</v>
      </c>
      <c r="C190" s="461"/>
      <c r="D190" s="461"/>
      <c r="E190" s="461"/>
      <c r="F190" s="461"/>
      <c r="G190" s="462"/>
      <c r="H190" s="28"/>
      <c r="I190" s="32"/>
      <c r="J190" s="9"/>
      <c r="K190" s="9"/>
      <c r="L190" s="9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" customHeight="1" x14ac:dyDescent="0.25">
      <c r="A191" s="28"/>
      <c r="B191" s="387" t="s">
        <v>401</v>
      </c>
      <c r="C191" s="387" t="s">
        <v>184</v>
      </c>
      <c r="D191" s="387" t="s">
        <v>402</v>
      </c>
      <c r="E191" s="387" t="s">
        <v>403</v>
      </c>
      <c r="F191" s="387" t="s">
        <v>284</v>
      </c>
      <c r="G191" s="387" t="s">
        <v>465</v>
      </c>
      <c r="H191" s="28"/>
      <c r="I191" s="32"/>
      <c r="J191" s="9"/>
      <c r="K191" s="9"/>
      <c r="L191" s="9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" customHeight="1" x14ac:dyDescent="0.25">
      <c r="A192" s="28"/>
      <c r="B192" s="34" t="s">
        <v>474</v>
      </c>
      <c r="C192" s="35">
        <v>1</v>
      </c>
      <c r="D192" s="107">
        <f>0.2+0.2</f>
        <v>0.4</v>
      </c>
      <c r="E192" s="107">
        <v>0.05</v>
      </c>
      <c r="F192" s="107">
        <v>3.43</v>
      </c>
      <c r="G192" s="95">
        <f t="shared" ref="G192:G235" si="4">C192*D192*E192*F192</f>
        <v>6.8600000000000022E-2</v>
      </c>
      <c r="H192" s="28"/>
      <c r="I192" s="32"/>
      <c r="J192" s="9"/>
      <c r="K192" s="9"/>
      <c r="L192" s="9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" customHeight="1" x14ac:dyDescent="0.25">
      <c r="A193" s="28"/>
      <c r="B193" s="34" t="s">
        <v>475</v>
      </c>
      <c r="C193" s="35">
        <v>1</v>
      </c>
      <c r="D193" s="107">
        <f t="shared" ref="D193:D235" si="5">0.2+0.2</f>
        <v>0.4</v>
      </c>
      <c r="E193" s="107">
        <v>0.05</v>
      </c>
      <c r="F193" s="107">
        <v>4.75</v>
      </c>
      <c r="G193" s="95">
        <f t="shared" si="4"/>
        <v>9.5000000000000015E-2</v>
      </c>
      <c r="H193" s="28"/>
      <c r="I193" s="32"/>
      <c r="J193" s="9"/>
      <c r="K193" s="9"/>
      <c r="L193" s="9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" customHeight="1" x14ac:dyDescent="0.25">
      <c r="A194" s="28"/>
      <c r="B194" s="34" t="s">
        <v>476</v>
      </c>
      <c r="C194" s="35">
        <v>1</v>
      </c>
      <c r="D194" s="107">
        <f t="shared" si="5"/>
        <v>0.4</v>
      </c>
      <c r="E194" s="107">
        <v>0.05</v>
      </c>
      <c r="F194" s="107">
        <f>4.43+4.17</f>
        <v>8.6</v>
      </c>
      <c r="G194" s="95">
        <f t="shared" si="4"/>
        <v>0.17200000000000001</v>
      </c>
      <c r="H194" s="28"/>
      <c r="I194" s="32"/>
      <c r="J194" s="9"/>
      <c r="K194" s="9"/>
      <c r="L194" s="9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" customHeight="1" x14ac:dyDescent="0.25">
      <c r="A195" s="28"/>
      <c r="B195" s="34" t="s">
        <v>477</v>
      </c>
      <c r="C195" s="35">
        <v>1</v>
      </c>
      <c r="D195" s="107">
        <f t="shared" si="5"/>
        <v>0.4</v>
      </c>
      <c r="E195" s="107">
        <v>0.05</v>
      </c>
      <c r="F195" s="107">
        <f>6.7+6.6+6.6+6.7</f>
        <v>26.599999999999998</v>
      </c>
      <c r="G195" s="95">
        <f t="shared" si="4"/>
        <v>0.53200000000000003</v>
      </c>
      <c r="H195" s="28"/>
      <c r="I195" s="32"/>
      <c r="J195" s="9"/>
      <c r="K195" s="9"/>
      <c r="L195" s="9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" customHeight="1" x14ac:dyDescent="0.25">
      <c r="A196" s="28"/>
      <c r="B196" s="34" t="s">
        <v>478</v>
      </c>
      <c r="C196" s="35">
        <v>1</v>
      </c>
      <c r="D196" s="107">
        <f t="shared" si="5"/>
        <v>0.4</v>
      </c>
      <c r="E196" s="107">
        <v>0.05</v>
      </c>
      <c r="F196" s="107">
        <v>1.31</v>
      </c>
      <c r="G196" s="95">
        <f t="shared" si="4"/>
        <v>2.6200000000000005E-2</v>
      </c>
      <c r="H196" s="28"/>
      <c r="I196" s="32"/>
      <c r="J196" s="9"/>
      <c r="K196" s="9"/>
      <c r="L196" s="9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" customHeight="1" x14ac:dyDescent="0.25">
      <c r="A197" s="28"/>
      <c r="B197" s="34" t="s">
        <v>479</v>
      </c>
      <c r="C197" s="35">
        <v>1</v>
      </c>
      <c r="D197" s="107">
        <f t="shared" si="5"/>
        <v>0.4</v>
      </c>
      <c r="E197" s="107">
        <v>0.05</v>
      </c>
      <c r="F197" s="107">
        <f>4.75+3.43+4.43+4.37</f>
        <v>16.98</v>
      </c>
      <c r="G197" s="95">
        <f t="shared" si="4"/>
        <v>0.33960000000000007</v>
      </c>
      <c r="H197" s="28"/>
      <c r="I197" s="32"/>
      <c r="J197" s="9"/>
      <c r="K197" s="9"/>
      <c r="L197" s="9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" customHeight="1" x14ac:dyDescent="0.25">
      <c r="A198" s="28"/>
      <c r="B198" s="34" t="s">
        <v>480</v>
      </c>
      <c r="C198" s="35">
        <v>1</v>
      </c>
      <c r="D198" s="107">
        <f t="shared" si="5"/>
        <v>0.4</v>
      </c>
      <c r="E198" s="107">
        <v>0.05</v>
      </c>
      <c r="F198" s="107">
        <f>1.73+4.17</f>
        <v>5.9</v>
      </c>
      <c r="G198" s="95">
        <f t="shared" si="4"/>
        <v>0.11800000000000004</v>
      </c>
      <c r="H198" s="28"/>
      <c r="I198" s="32"/>
      <c r="J198" s="9"/>
      <c r="K198" s="9"/>
      <c r="L198" s="9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" customHeight="1" x14ac:dyDescent="0.25">
      <c r="A199" s="28"/>
      <c r="B199" s="34" t="s">
        <v>481</v>
      </c>
      <c r="C199" s="35">
        <v>1</v>
      </c>
      <c r="D199" s="107">
        <f t="shared" si="5"/>
        <v>0.4</v>
      </c>
      <c r="E199" s="107">
        <v>0.05</v>
      </c>
      <c r="F199" s="107">
        <f>5.65+2.33+1.2+2.93+4.28</f>
        <v>16.39</v>
      </c>
      <c r="G199" s="95">
        <f t="shared" si="4"/>
        <v>0.32780000000000009</v>
      </c>
      <c r="H199" s="28"/>
      <c r="I199" s="32"/>
      <c r="J199" s="9"/>
      <c r="K199" s="9"/>
      <c r="L199" s="9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" customHeight="1" x14ac:dyDescent="0.25">
      <c r="A200" s="28"/>
      <c r="B200" s="34" t="s">
        <v>482</v>
      </c>
      <c r="C200" s="35">
        <v>1</v>
      </c>
      <c r="D200" s="107">
        <f t="shared" si="5"/>
        <v>0.4</v>
      </c>
      <c r="E200" s="107">
        <v>0.05</v>
      </c>
      <c r="F200" s="107">
        <v>2.93</v>
      </c>
      <c r="G200" s="95">
        <f t="shared" si="4"/>
        <v>5.8600000000000013E-2</v>
      </c>
      <c r="H200" s="28"/>
      <c r="I200" s="32"/>
      <c r="J200" s="9"/>
      <c r="K200" s="9"/>
      <c r="L200" s="9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" customHeight="1" x14ac:dyDescent="0.25">
      <c r="A201" s="28"/>
      <c r="B201" s="34" t="s">
        <v>483</v>
      </c>
      <c r="C201" s="35">
        <v>1</v>
      </c>
      <c r="D201" s="107">
        <f t="shared" si="5"/>
        <v>0.4</v>
      </c>
      <c r="E201" s="107">
        <v>0.05</v>
      </c>
      <c r="F201" s="107">
        <f>2.33+1.2+3.03+1.25+2.93</f>
        <v>10.74</v>
      </c>
      <c r="G201" s="95">
        <f t="shared" si="4"/>
        <v>0.21480000000000005</v>
      </c>
      <c r="H201" s="28"/>
      <c r="I201" s="32"/>
      <c r="J201" s="9"/>
      <c r="K201" s="9"/>
      <c r="L201" s="9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" customHeight="1" x14ac:dyDescent="0.25">
      <c r="A202" s="28"/>
      <c r="B202" s="34" t="s">
        <v>484</v>
      </c>
      <c r="C202" s="35">
        <v>1</v>
      </c>
      <c r="D202" s="107">
        <f t="shared" si="5"/>
        <v>0.4</v>
      </c>
      <c r="E202" s="107">
        <v>0.05</v>
      </c>
      <c r="F202" s="107">
        <f>1.75+1.85+1.93</f>
        <v>5.53</v>
      </c>
      <c r="G202" s="95">
        <f t="shared" si="4"/>
        <v>0.11060000000000003</v>
      </c>
      <c r="H202" s="28"/>
      <c r="I202" s="32"/>
      <c r="J202" s="9"/>
      <c r="K202" s="9"/>
      <c r="L202" s="9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" customHeight="1" x14ac:dyDescent="0.25">
      <c r="A203" s="28"/>
      <c r="B203" s="34" t="s">
        <v>485</v>
      </c>
      <c r="C203" s="35">
        <v>1</v>
      </c>
      <c r="D203" s="107">
        <f t="shared" si="5"/>
        <v>0.4</v>
      </c>
      <c r="E203" s="107">
        <v>0.05</v>
      </c>
      <c r="F203" s="107">
        <v>1.25</v>
      </c>
      <c r="G203" s="95">
        <f t="shared" si="4"/>
        <v>2.5000000000000005E-2</v>
      </c>
      <c r="H203" s="28"/>
      <c r="I203" s="32"/>
      <c r="J203" s="9"/>
      <c r="K203" s="9"/>
      <c r="L203" s="9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" customHeight="1" x14ac:dyDescent="0.25">
      <c r="A204" s="28"/>
      <c r="B204" s="34" t="s">
        <v>486</v>
      </c>
      <c r="C204" s="35">
        <v>1</v>
      </c>
      <c r="D204" s="107">
        <f t="shared" si="5"/>
        <v>0.4</v>
      </c>
      <c r="E204" s="107">
        <v>0.05</v>
      </c>
      <c r="F204" s="107">
        <f>2.33+1.2</f>
        <v>3.5300000000000002</v>
      </c>
      <c r="G204" s="95">
        <f t="shared" si="4"/>
        <v>7.0600000000000024E-2</v>
      </c>
      <c r="H204" s="28"/>
      <c r="I204" s="32"/>
      <c r="J204" s="9"/>
      <c r="K204" s="9"/>
      <c r="L204" s="9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" customHeight="1" x14ac:dyDescent="0.25">
      <c r="A205" s="28"/>
      <c r="B205" s="34" t="s">
        <v>487</v>
      </c>
      <c r="C205" s="35">
        <v>1</v>
      </c>
      <c r="D205" s="107">
        <f t="shared" si="5"/>
        <v>0.4</v>
      </c>
      <c r="E205" s="107">
        <v>0.05</v>
      </c>
      <c r="F205" s="107">
        <v>1.95</v>
      </c>
      <c r="G205" s="95">
        <f t="shared" si="4"/>
        <v>3.9000000000000007E-2</v>
      </c>
      <c r="H205" s="28"/>
      <c r="I205" s="32"/>
      <c r="J205" s="9"/>
      <c r="K205" s="9"/>
      <c r="L205" s="9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" customHeight="1" x14ac:dyDescent="0.25">
      <c r="A206" s="28"/>
      <c r="B206" s="34" t="s">
        <v>488</v>
      </c>
      <c r="C206" s="35">
        <v>1</v>
      </c>
      <c r="D206" s="107">
        <f t="shared" si="5"/>
        <v>0.4</v>
      </c>
      <c r="E206" s="107">
        <v>0.05</v>
      </c>
      <c r="F206" s="107">
        <v>1.93</v>
      </c>
      <c r="G206" s="95">
        <f t="shared" si="4"/>
        <v>3.8600000000000009E-2</v>
      </c>
      <c r="H206" s="28"/>
      <c r="I206" s="32"/>
      <c r="J206" s="9"/>
      <c r="K206" s="9"/>
      <c r="L206" s="9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" customHeight="1" x14ac:dyDescent="0.25">
      <c r="A207" s="28"/>
      <c r="B207" s="34" t="s">
        <v>489</v>
      </c>
      <c r="C207" s="35">
        <v>1</v>
      </c>
      <c r="D207" s="107">
        <f t="shared" si="5"/>
        <v>0.4</v>
      </c>
      <c r="E207" s="107">
        <v>0.05</v>
      </c>
      <c r="F207" s="107">
        <f>6.7+6.6+6.6+6.7</f>
        <v>26.599999999999998</v>
      </c>
      <c r="G207" s="95">
        <f t="shared" si="4"/>
        <v>0.53200000000000003</v>
      </c>
      <c r="H207" s="28"/>
      <c r="I207" s="32"/>
      <c r="J207" s="9"/>
      <c r="K207" s="9"/>
      <c r="L207" s="9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" customHeight="1" x14ac:dyDescent="0.25">
      <c r="A208" s="28"/>
      <c r="B208" s="34" t="s">
        <v>490</v>
      </c>
      <c r="C208" s="35">
        <v>1</v>
      </c>
      <c r="D208" s="107">
        <f t="shared" si="5"/>
        <v>0.4</v>
      </c>
      <c r="E208" s="107">
        <v>0.05</v>
      </c>
      <c r="F208" s="107">
        <f>5.75+1.78+1.65+3+0.98+2.92</f>
        <v>16.079999999999998</v>
      </c>
      <c r="G208" s="95">
        <f t="shared" si="4"/>
        <v>0.32160000000000005</v>
      </c>
      <c r="H208" s="28"/>
      <c r="I208" s="32"/>
      <c r="J208" s="9"/>
      <c r="K208" s="9"/>
      <c r="L208" s="9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" customHeight="1" x14ac:dyDescent="0.25">
      <c r="A209" s="28"/>
      <c r="B209" s="34" t="s">
        <v>491</v>
      </c>
      <c r="C209" s="35">
        <v>1</v>
      </c>
      <c r="D209" s="107">
        <f t="shared" si="5"/>
        <v>0.4</v>
      </c>
      <c r="E209" s="107">
        <v>0.05</v>
      </c>
      <c r="F209" s="107">
        <f>2.47+2.48</f>
        <v>4.95</v>
      </c>
      <c r="G209" s="95">
        <f t="shared" si="4"/>
        <v>9.9000000000000019E-2</v>
      </c>
      <c r="H209" s="28"/>
      <c r="I209" s="32"/>
      <c r="J209" s="9"/>
      <c r="K209" s="9"/>
      <c r="L209" s="9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" customHeight="1" x14ac:dyDescent="0.25">
      <c r="A210" s="28"/>
      <c r="B210" s="34" t="s">
        <v>492</v>
      </c>
      <c r="C210" s="35">
        <v>1</v>
      </c>
      <c r="D210" s="107">
        <f t="shared" si="5"/>
        <v>0.4</v>
      </c>
      <c r="E210" s="107">
        <v>0.05</v>
      </c>
      <c r="F210" s="107">
        <f>2.47+2.48</f>
        <v>4.95</v>
      </c>
      <c r="G210" s="95">
        <f t="shared" si="4"/>
        <v>9.9000000000000019E-2</v>
      </c>
      <c r="H210" s="28"/>
      <c r="I210" s="32"/>
      <c r="J210" s="9"/>
      <c r="K210" s="9"/>
      <c r="L210" s="9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" customHeight="1" x14ac:dyDescent="0.25">
      <c r="A211" s="28"/>
      <c r="B211" s="34" t="s">
        <v>493</v>
      </c>
      <c r="C211" s="35">
        <v>1</v>
      </c>
      <c r="D211" s="107">
        <f t="shared" si="5"/>
        <v>0.4</v>
      </c>
      <c r="E211" s="107">
        <v>0.05</v>
      </c>
      <c r="F211" s="107">
        <f>0.4+6.7+6.7+0.4</f>
        <v>14.200000000000001</v>
      </c>
      <c r="G211" s="95">
        <f t="shared" si="4"/>
        <v>0.28400000000000009</v>
      </c>
      <c r="H211" s="28"/>
      <c r="I211" s="32"/>
      <c r="J211" s="9"/>
      <c r="K211" s="9"/>
      <c r="L211" s="9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" customHeight="1" x14ac:dyDescent="0.25">
      <c r="A212" s="28"/>
      <c r="B212" s="34" t="s">
        <v>494</v>
      </c>
      <c r="C212" s="35">
        <v>1</v>
      </c>
      <c r="D212" s="107">
        <f t="shared" si="5"/>
        <v>0.4</v>
      </c>
      <c r="E212" s="107">
        <v>0.05</v>
      </c>
      <c r="F212" s="107">
        <v>0.6</v>
      </c>
      <c r="G212" s="95">
        <f t="shared" si="4"/>
        <v>1.2000000000000002E-2</v>
      </c>
      <c r="H212" s="28"/>
      <c r="I212" s="32"/>
      <c r="J212" s="9"/>
      <c r="K212" s="9"/>
      <c r="L212" s="9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" customHeight="1" x14ac:dyDescent="0.25">
      <c r="A213" s="28"/>
      <c r="B213" s="34" t="s">
        <v>495</v>
      </c>
      <c r="C213" s="35">
        <v>1</v>
      </c>
      <c r="D213" s="107">
        <f t="shared" si="5"/>
        <v>0.4</v>
      </c>
      <c r="E213" s="107">
        <v>0.05</v>
      </c>
      <c r="F213" s="107">
        <v>0.6</v>
      </c>
      <c r="G213" s="95">
        <f t="shared" si="4"/>
        <v>1.2000000000000002E-2</v>
      </c>
      <c r="H213" s="28"/>
      <c r="I213" s="32"/>
      <c r="J213" s="9"/>
      <c r="K213" s="9"/>
      <c r="L213" s="9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" customHeight="1" x14ac:dyDescent="0.25">
      <c r="A214" s="28"/>
      <c r="B214" s="34" t="s">
        <v>496</v>
      </c>
      <c r="C214" s="35">
        <v>1</v>
      </c>
      <c r="D214" s="107">
        <f t="shared" si="5"/>
        <v>0.4</v>
      </c>
      <c r="E214" s="107">
        <v>0.05</v>
      </c>
      <c r="F214" s="107">
        <v>0.6</v>
      </c>
      <c r="G214" s="95">
        <f t="shared" si="4"/>
        <v>1.2000000000000002E-2</v>
      </c>
      <c r="H214" s="28"/>
      <c r="I214" s="32"/>
      <c r="J214" s="9"/>
      <c r="K214" s="9"/>
      <c r="L214" s="9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" customHeight="1" x14ac:dyDescent="0.25">
      <c r="A215" s="28"/>
      <c r="B215" s="34" t="s">
        <v>497</v>
      </c>
      <c r="C215" s="35">
        <v>1</v>
      </c>
      <c r="D215" s="107">
        <f t="shared" si="5"/>
        <v>0.4</v>
      </c>
      <c r="E215" s="107">
        <v>0.05</v>
      </c>
      <c r="F215" s="107">
        <v>0.6</v>
      </c>
      <c r="G215" s="95">
        <f t="shared" si="4"/>
        <v>1.2000000000000002E-2</v>
      </c>
      <c r="H215" s="28"/>
      <c r="I215" s="32"/>
      <c r="J215" s="9"/>
      <c r="K215" s="9"/>
      <c r="L215" s="9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" customHeight="1" x14ac:dyDescent="0.25">
      <c r="A216" s="28"/>
      <c r="B216" s="34" t="s">
        <v>498</v>
      </c>
      <c r="C216" s="35">
        <v>1</v>
      </c>
      <c r="D216" s="107">
        <f t="shared" si="5"/>
        <v>0.4</v>
      </c>
      <c r="E216" s="107">
        <v>0.05</v>
      </c>
      <c r="F216" s="107">
        <v>0.6</v>
      </c>
      <c r="G216" s="95">
        <f t="shared" si="4"/>
        <v>1.2000000000000002E-2</v>
      </c>
      <c r="H216" s="28"/>
      <c r="I216" s="32"/>
      <c r="J216" s="9"/>
      <c r="K216" s="9"/>
      <c r="L216" s="9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" customHeight="1" x14ac:dyDescent="0.25">
      <c r="A217" s="28"/>
      <c r="B217" s="34" t="s">
        <v>499</v>
      </c>
      <c r="C217" s="35">
        <v>1</v>
      </c>
      <c r="D217" s="107">
        <f t="shared" si="5"/>
        <v>0.4</v>
      </c>
      <c r="E217" s="107">
        <v>0.05</v>
      </c>
      <c r="F217" s="107">
        <v>0.6</v>
      </c>
      <c r="G217" s="95">
        <f t="shared" si="4"/>
        <v>1.2000000000000002E-2</v>
      </c>
      <c r="H217" s="28"/>
      <c r="I217" s="32"/>
      <c r="J217" s="9"/>
      <c r="K217" s="9"/>
      <c r="L217" s="9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" customHeight="1" x14ac:dyDescent="0.25">
      <c r="A218" s="28"/>
      <c r="B218" s="34" t="s">
        <v>500</v>
      </c>
      <c r="C218" s="35">
        <v>1</v>
      </c>
      <c r="D218" s="107">
        <f t="shared" si="5"/>
        <v>0.4</v>
      </c>
      <c r="E218" s="107">
        <v>0.05</v>
      </c>
      <c r="F218" s="107">
        <v>3.13</v>
      </c>
      <c r="G218" s="95">
        <f t="shared" si="4"/>
        <v>6.2600000000000017E-2</v>
      </c>
      <c r="H218" s="28"/>
      <c r="I218" s="32"/>
      <c r="J218" s="9"/>
      <c r="K218" s="9"/>
      <c r="L218" s="9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" customHeight="1" x14ac:dyDescent="0.25">
      <c r="A219" s="28"/>
      <c r="B219" s="34" t="s">
        <v>501</v>
      </c>
      <c r="C219" s="35">
        <v>1</v>
      </c>
      <c r="D219" s="107">
        <f t="shared" si="5"/>
        <v>0.4</v>
      </c>
      <c r="E219" s="107">
        <v>0.05</v>
      </c>
      <c r="F219" s="107">
        <v>5.18</v>
      </c>
      <c r="G219" s="95">
        <f t="shared" si="4"/>
        <v>0.10360000000000001</v>
      </c>
      <c r="H219" s="28"/>
      <c r="I219" s="32"/>
      <c r="J219" s="9"/>
      <c r="K219" s="9"/>
      <c r="L219" s="9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" customHeight="1" x14ac:dyDescent="0.25">
      <c r="A220" s="28"/>
      <c r="B220" s="34" t="s">
        <v>502</v>
      </c>
      <c r="C220" s="35">
        <v>1</v>
      </c>
      <c r="D220" s="107">
        <f t="shared" si="5"/>
        <v>0.4</v>
      </c>
      <c r="E220" s="107">
        <v>0.05</v>
      </c>
      <c r="F220" s="107">
        <v>3.33</v>
      </c>
      <c r="G220" s="95">
        <f t="shared" si="4"/>
        <v>6.660000000000002E-2</v>
      </c>
      <c r="H220" s="28"/>
      <c r="I220" s="32"/>
      <c r="J220" s="9"/>
      <c r="K220" s="9"/>
      <c r="L220" s="9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" customHeight="1" x14ac:dyDescent="0.25">
      <c r="A221" s="28"/>
      <c r="B221" s="34" t="s">
        <v>503</v>
      </c>
      <c r="C221" s="35">
        <v>1</v>
      </c>
      <c r="D221" s="107">
        <f t="shared" si="5"/>
        <v>0.4</v>
      </c>
      <c r="E221" s="107">
        <v>0.05</v>
      </c>
      <c r="F221" s="107">
        <v>3.33</v>
      </c>
      <c r="G221" s="95">
        <f t="shared" si="4"/>
        <v>6.660000000000002E-2</v>
      </c>
      <c r="H221" s="28"/>
      <c r="I221" s="32"/>
      <c r="J221" s="9"/>
      <c r="K221" s="9"/>
      <c r="L221" s="9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" customHeight="1" x14ac:dyDescent="0.25">
      <c r="A222" s="28"/>
      <c r="B222" s="34" t="s">
        <v>504</v>
      </c>
      <c r="C222" s="35">
        <v>1</v>
      </c>
      <c r="D222" s="107">
        <f t="shared" si="5"/>
        <v>0.4</v>
      </c>
      <c r="E222" s="107">
        <v>0.05</v>
      </c>
      <c r="F222" s="107">
        <f>0.4+6.7+6.7+0.4</f>
        <v>14.200000000000001</v>
      </c>
      <c r="G222" s="95">
        <f t="shared" si="4"/>
        <v>0.28400000000000009</v>
      </c>
      <c r="H222" s="28"/>
      <c r="I222" s="32"/>
      <c r="J222" s="9"/>
      <c r="K222" s="9"/>
      <c r="L222" s="9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" customHeight="1" x14ac:dyDescent="0.25">
      <c r="A223" s="28"/>
      <c r="B223" s="34" t="s">
        <v>505</v>
      </c>
      <c r="C223" s="35">
        <v>1</v>
      </c>
      <c r="D223" s="107">
        <f t="shared" si="5"/>
        <v>0.4</v>
      </c>
      <c r="E223" s="107">
        <v>0.05</v>
      </c>
      <c r="F223" s="107">
        <f>5.25+4.33+4.13</f>
        <v>13.71</v>
      </c>
      <c r="G223" s="95">
        <f t="shared" si="4"/>
        <v>0.27420000000000005</v>
      </c>
      <c r="H223" s="28"/>
      <c r="I223" s="32"/>
      <c r="J223" s="9"/>
      <c r="K223" s="9"/>
      <c r="L223" s="9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" customHeight="1" x14ac:dyDescent="0.25">
      <c r="A224" s="28"/>
      <c r="B224" s="34" t="s">
        <v>506</v>
      </c>
      <c r="C224" s="35">
        <v>1</v>
      </c>
      <c r="D224" s="107">
        <f t="shared" si="5"/>
        <v>0.4</v>
      </c>
      <c r="E224" s="107">
        <v>0.05</v>
      </c>
      <c r="F224" s="107">
        <v>3.85</v>
      </c>
      <c r="G224" s="95">
        <f t="shared" si="4"/>
        <v>7.7000000000000013E-2</v>
      </c>
      <c r="H224" s="28"/>
      <c r="I224" s="32"/>
      <c r="J224" s="9"/>
      <c r="K224" s="9"/>
      <c r="L224" s="9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" customHeight="1" x14ac:dyDescent="0.25">
      <c r="A225" s="28"/>
      <c r="B225" s="34" t="s">
        <v>507</v>
      </c>
      <c r="C225" s="35">
        <v>1</v>
      </c>
      <c r="D225" s="107">
        <f t="shared" si="5"/>
        <v>0.4</v>
      </c>
      <c r="E225" s="107">
        <v>0.05</v>
      </c>
      <c r="F225" s="107">
        <f>4.23+4.22</f>
        <v>8.4499999999999993</v>
      </c>
      <c r="G225" s="95">
        <f t="shared" si="4"/>
        <v>0.16900000000000001</v>
      </c>
      <c r="H225" s="28"/>
      <c r="I225" s="32"/>
      <c r="J225" s="9"/>
      <c r="K225" s="9"/>
      <c r="L225" s="9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" customHeight="1" x14ac:dyDescent="0.25">
      <c r="A226" s="28"/>
      <c r="B226" s="34" t="s">
        <v>508</v>
      </c>
      <c r="C226" s="35">
        <v>1</v>
      </c>
      <c r="D226" s="107">
        <f t="shared" si="5"/>
        <v>0.4</v>
      </c>
      <c r="E226" s="107">
        <v>0.05</v>
      </c>
      <c r="F226" s="107">
        <v>4.55</v>
      </c>
      <c r="G226" s="95">
        <f t="shared" si="4"/>
        <v>9.1000000000000011E-2</v>
      </c>
      <c r="H226" s="28"/>
      <c r="I226" s="32"/>
      <c r="J226" s="9"/>
      <c r="K226" s="9"/>
      <c r="L226" s="9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" customHeight="1" x14ac:dyDescent="0.25">
      <c r="A227" s="28"/>
      <c r="B227" s="34" t="s">
        <v>509</v>
      </c>
      <c r="C227" s="35">
        <v>1</v>
      </c>
      <c r="D227" s="107">
        <f t="shared" si="5"/>
        <v>0.4</v>
      </c>
      <c r="E227" s="107">
        <v>0.05</v>
      </c>
      <c r="F227" s="107">
        <f>0.91+6.75</f>
        <v>7.66</v>
      </c>
      <c r="G227" s="95">
        <f t="shared" si="4"/>
        <v>0.15320000000000003</v>
      </c>
      <c r="H227" s="28"/>
      <c r="I227" s="32"/>
      <c r="J227" s="9"/>
      <c r="K227" s="9"/>
      <c r="L227" s="9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" customHeight="1" x14ac:dyDescent="0.25">
      <c r="A228" s="28"/>
      <c r="B228" s="34" t="s">
        <v>510</v>
      </c>
      <c r="C228" s="35">
        <v>1</v>
      </c>
      <c r="D228" s="107">
        <f t="shared" si="5"/>
        <v>0.4</v>
      </c>
      <c r="E228" s="107">
        <v>0.05</v>
      </c>
      <c r="F228" s="107">
        <f>8.13+3.85</f>
        <v>11.98</v>
      </c>
      <c r="G228" s="95">
        <f t="shared" si="4"/>
        <v>0.23960000000000006</v>
      </c>
      <c r="H228" s="28"/>
      <c r="I228" s="32"/>
      <c r="J228" s="9"/>
      <c r="K228" s="9"/>
      <c r="L228" s="9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" customHeight="1" x14ac:dyDescent="0.25">
      <c r="A229" s="28"/>
      <c r="B229" s="34" t="s">
        <v>511</v>
      </c>
      <c r="C229" s="35">
        <v>1</v>
      </c>
      <c r="D229" s="107">
        <f t="shared" si="5"/>
        <v>0.4</v>
      </c>
      <c r="E229" s="107">
        <v>0.05</v>
      </c>
      <c r="F229" s="107">
        <f>5.33+3.72</f>
        <v>9.0500000000000007</v>
      </c>
      <c r="G229" s="95">
        <f t="shared" si="4"/>
        <v>0.18100000000000005</v>
      </c>
      <c r="H229" s="28"/>
      <c r="I229" s="32"/>
      <c r="J229" s="9"/>
      <c r="K229" s="9"/>
      <c r="L229" s="9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" customHeight="1" x14ac:dyDescent="0.25">
      <c r="A230" s="28"/>
      <c r="B230" s="34" t="s">
        <v>512</v>
      </c>
      <c r="C230" s="35">
        <v>1</v>
      </c>
      <c r="D230" s="107">
        <f t="shared" si="5"/>
        <v>0.4</v>
      </c>
      <c r="E230" s="107">
        <v>0.05</v>
      </c>
      <c r="F230" s="107">
        <v>1.51</v>
      </c>
      <c r="G230" s="95">
        <f t="shared" si="4"/>
        <v>3.0200000000000005E-2</v>
      </c>
      <c r="H230" s="28"/>
      <c r="I230" s="32"/>
      <c r="J230" s="9"/>
      <c r="K230" s="9"/>
      <c r="L230" s="9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" customHeight="1" x14ac:dyDescent="0.25">
      <c r="A231" s="28"/>
      <c r="B231" s="34" t="s">
        <v>513</v>
      </c>
      <c r="C231" s="35">
        <v>1</v>
      </c>
      <c r="D231" s="107">
        <f t="shared" si="5"/>
        <v>0.4</v>
      </c>
      <c r="E231" s="107">
        <v>0.05</v>
      </c>
      <c r="F231" s="107">
        <f>4.23+0.9</f>
        <v>5.1300000000000008</v>
      </c>
      <c r="G231" s="95">
        <f t="shared" si="4"/>
        <v>0.10260000000000004</v>
      </c>
      <c r="H231" s="28"/>
      <c r="I231" s="32"/>
      <c r="J231" s="9"/>
      <c r="K231" s="9"/>
      <c r="L231" s="9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" customHeight="1" x14ac:dyDescent="0.25">
      <c r="A232" s="28"/>
      <c r="B232" s="34" t="s">
        <v>514</v>
      </c>
      <c r="C232" s="35">
        <v>1</v>
      </c>
      <c r="D232" s="107">
        <f t="shared" si="5"/>
        <v>0.4</v>
      </c>
      <c r="E232" s="107">
        <v>0.05</v>
      </c>
      <c r="F232" s="107">
        <v>5.25</v>
      </c>
      <c r="G232" s="95">
        <f t="shared" si="4"/>
        <v>0.10500000000000002</v>
      </c>
      <c r="H232" s="28"/>
      <c r="I232" s="32"/>
      <c r="J232" s="9"/>
      <c r="K232" s="9"/>
      <c r="L232" s="9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" customHeight="1" x14ac:dyDescent="0.25">
      <c r="A233" s="28"/>
      <c r="B233" s="34" t="s">
        <v>515</v>
      </c>
      <c r="C233" s="35">
        <v>1</v>
      </c>
      <c r="D233" s="107">
        <f t="shared" si="5"/>
        <v>0.4</v>
      </c>
      <c r="E233" s="107">
        <v>0.05</v>
      </c>
      <c r="F233" s="107">
        <f>0.91+6.55</f>
        <v>7.46</v>
      </c>
      <c r="G233" s="95">
        <f t="shared" si="4"/>
        <v>0.14920000000000003</v>
      </c>
      <c r="H233" s="28"/>
      <c r="I233" s="32"/>
      <c r="J233" s="9"/>
      <c r="K233" s="9"/>
      <c r="L233" s="9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" customHeight="1" x14ac:dyDescent="0.25">
      <c r="A234" s="28"/>
      <c r="B234" s="34" t="s">
        <v>516</v>
      </c>
      <c r="C234" s="35">
        <v>1</v>
      </c>
      <c r="D234" s="107">
        <f t="shared" si="5"/>
        <v>0.4</v>
      </c>
      <c r="E234" s="107">
        <v>0.05</v>
      </c>
      <c r="F234" s="107">
        <v>7.08</v>
      </c>
      <c r="G234" s="95">
        <f t="shared" si="4"/>
        <v>0.14160000000000003</v>
      </c>
      <c r="H234" s="28"/>
      <c r="I234" s="32"/>
      <c r="J234" s="9"/>
      <c r="K234" s="9"/>
      <c r="L234" s="9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" customHeight="1" x14ac:dyDescent="0.25">
      <c r="A235" s="28"/>
      <c r="B235" s="34" t="s">
        <v>517</v>
      </c>
      <c r="C235" s="35">
        <v>1</v>
      </c>
      <c r="D235" s="107">
        <f t="shared" si="5"/>
        <v>0.4</v>
      </c>
      <c r="E235" s="107">
        <v>0.05</v>
      </c>
      <c r="F235" s="107">
        <f>4.08+4.17+5.45</f>
        <v>13.7</v>
      </c>
      <c r="G235" s="95">
        <f t="shared" si="4"/>
        <v>0.27400000000000002</v>
      </c>
      <c r="H235" s="28"/>
      <c r="I235" s="32"/>
      <c r="J235" s="9"/>
      <c r="K235" s="9"/>
      <c r="L235" s="9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" customHeight="1" x14ac:dyDescent="0.25">
      <c r="A236" s="28"/>
      <c r="B236" s="424" t="s">
        <v>37</v>
      </c>
      <c r="C236" s="446"/>
      <c r="D236" s="446"/>
      <c r="E236" s="446"/>
      <c r="F236" s="446"/>
      <c r="G236" s="101">
        <f>SUM(G192:G235)</f>
        <v>6.2150000000000034</v>
      </c>
      <c r="H236" s="28"/>
      <c r="I236" s="32"/>
      <c r="J236" s="9"/>
      <c r="K236" s="9"/>
      <c r="L236" s="9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" customHeight="1" x14ac:dyDescent="0.25">
      <c r="A237" s="28"/>
      <c r="B237" s="28"/>
      <c r="C237" s="28"/>
      <c r="D237" s="28"/>
      <c r="E237" s="28"/>
      <c r="F237" s="28"/>
      <c r="G237" s="28"/>
      <c r="H237" s="28"/>
      <c r="I237" s="32"/>
      <c r="J237" s="9"/>
      <c r="K237" s="9"/>
      <c r="L237" s="9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" customHeight="1" x14ac:dyDescent="0.25">
      <c r="A238" s="28"/>
      <c r="B238" s="424" t="s">
        <v>37</v>
      </c>
      <c r="C238" s="446"/>
      <c r="D238" s="446"/>
      <c r="E238" s="446"/>
      <c r="F238" s="446"/>
      <c r="G238" s="101">
        <f>G236+G188</f>
        <v>9.0807500000000019</v>
      </c>
      <c r="H238" s="28"/>
      <c r="I238" s="32"/>
      <c r="J238" s="9"/>
      <c r="K238" s="9"/>
      <c r="L238" s="9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" customHeight="1" x14ac:dyDescent="0.25">
      <c r="A239" s="28"/>
      <c r="B239" s="28"/>
      <c r="C239" s="28"/>
      <c r="D239" s="28"/>
      <c r="E239" s="28"/>
      <c r="F239" s="28"/>
      <c r="G239" s="28"/>
      <c r="H239" s="28"/>
      <c r="I239" s="32"/>
      <c r="J239" s="9"/>
      <c r="K239" s="9"/>
      <c r="L239" s="9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" customHeight="1" x14ac:dyDescent="0.25">
      <c r="A240" s="103" t="s">
        <v>451</v>
      </c>
      <c r="B240" s="444" t="s">
        <v>439</v>
      </c>
      <c r="C240" s="445"/>
      <c r="D240" s="445"/>
      <c r="E240" s="445"/>
      <c r="F240" s="445"/>
      <c r="G240" s="445"/>
      <c r="H240" s="445"/>
      <c r="I240" s="32"/>
      <c r="J240" s="9"/>
      <c r="K240" s="9"/>
      <c r="L240" s="9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" customHeight="1" x14ac:dyDescent="0.25">
      <c r="A241" s="31"/>
      <c r="B241" s="387" t="s">
        <v>401</v>
      </c>
      <c r="C241" s="387" t="s">
        <v>184</v>
      </c>
      <c r="D241" s="387" t="s">
        <v>284</v>
      </c>
      <c r="E241" s="387" t="s">
        <v>402</v>
      </c>
      <c r="F241" s="387" t="s">
        <v>403</v>
      </c>
      <c r="G241" s="387" t="s">
        <v>440</v>
      </c>
      <c r="H241" s="31"/>
      <c r="I241" s="32"/>
      <c r="J241" s="9"/>
      <c r="K241" s="9"/>
      <c r="L241" s="9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" customHeight="1" x14ac:dyDescent="0.25">
      <c r="A242" s="28"/>
      <c r="B242" s="33" t="s">
        <v>441</v>
      </c>
      <c r="C242" s="34"/>
      <c r="D242" s="96"/>
      <c r="E242" s="96"/>
      <c r="F242" s="96"/>
      <c r="G242" s="95">
        <f>G149</f>
        <v>186.10500000000002</v>
      </c>
      <c r="H242" s="28"/>
      <c r="I242" s="32"/>
      <c r="J242" s="9"/>
      <c r="K242" s="9"/>
      <c r="L242" s="9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" customHeight="1" x14ac:dyDescent="0.25">
      <c r="A243" s="28"/>
      <c r="B243" s="102" t="s">
        <v>442</v>
      </c>
      <c r="C243" s="34"/>
      <c r="D243" s="96"/>
      <c r="E243" s="96"/>
      <c r="F243" s="96"/>
      <c r="G243" s="97">
        <f>G257</f>
        <v>46.55</v>
      </c>
      <c r="H243" s="28"/>
      <c r="I243" s="32"/>
      <c r="J243" s="9"/>
      <c r="K243" s="9"/>
      <c r="L243" s="9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" customHeight="1" x14ac:dyDescent="0.25">
      <c r="A244" s="28"/>
      <c r="B244" s="102" t="s">
        <v>519</v>
      </c>
      <c r="C244" s="34"/>
      <c r="D244" s="34"/>
      <c r="E244" s="95"/>
      <c r="F244" s="95"/>
      <c r="G244" s="97">
        <f>G238</f>
        <v>9.0807500000000019</v>
      </c>
      <c r="H244" s="28"/>
      <c r="I244" s="32"/>
      <c r="J244" s="9"/>
      <c r="K244" s="9"/>
      <c r="L244" s="9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" customHeight="1" x14ac:dyDescent="0.25">
      <c r="A245" s="28"/>
      <c r="B245" s="424" t="s">
        <v>37</v>
      </c>
      <c r="C245" s="446"/>
      <c r="D245" s="446"/>
      <c r="E245" s="446"/>
      <c r="F245" s="446"/>
      <c r="G245" s="101">
        <f>G242-G243-G244</f>
        <v>130.47425000000001</v>
      </c>
      <c r="H245" s="28"/>
      <c r="I245" s="32"/>
      <c r="J245" s="9"/>
      <c r="K245" s="9"/>
      <c r="L245" s="9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" customHeight="1" x14ac:dyDescent="0.25">
      <c r="A246" s="28"/>
      <c r="B246" s="28"/>
      <c r="C246" s="28"/>
      <c r="D246" s="28"/>
      <c r="E246" s="28"/>
      <c r="F246" s="28"/>
      <c r="G246" s="28"/>
      <c r="H246" s="28"/>
      <c r="I246" s="32"/>
      <c r="J246" s="9"/>
      <c r="K246" s="9"/>
      <c r="L246" s="9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" customHeight="1" x14ac:dyDescent="0.25">
      <c r="A247" s="103" t="s">
        <v>453</v>
      </c>
      <c r="B247" s="491" t="s">
        <v>468</v>
      </c>
      <c r="C247" s="492"/>
      <c r="D247" s="492"/>
      <c r="E247" s="492"/>
      <c r="F247" s="492"/>
      <c r="G247" s="492"/>
      <c r="H247" s="493"/>
      <c r="I247" s="32"/>
      <c r="J247" s="9"/>
      <c r="K247" s="9"/>
      <c r="L247" s="9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" customHeight="1" x14ac:dyDescent="0.25">
      <c r="A248" s="31"/>
      <c r="B248" s="387" t="s">
        <v>2</v>
      </c>
      <c r="C248" s="387"/>
      <c r="D248" s="387"/>
      <c r="E248" s="387"/>
      <c r="F248" s="387"/>
      <c r="G248" s="387" t="s">
        <v>469</v>
      </c>
      <c r="H248" s="31"/>
      <c r="I248" s="32"/>
      <c r="J248" s="9"/>
      <c r="K248" s="9"/>
      <c r="L248" s="9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" customHeight="1" x14ac:dyDescent="0.25">
      <c r="A249" s="28"/>
      <c r="B249" s="33" t="s">
        <v>445</v>
      </c>
      <c r="C249" s="34"/>
      <c r="D249" s="34"/>
      <c r="E249" s="95"/>
      <c r="F249" s="95"/>
      <c r="G249" s="95">
        <v>53.39</v>
      </c>
      <c r="H249" s="28"/>
      <c r="I249" s="32"/>
      <c r="J249" s="9"/>
      <c r="K249" s="9"/>
      <c r="L249" s="9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" customHeight="1" x14ac:dyDescent="0.25">
      <c r="A250" s="28"/>
      <c r="B250" s="33" t="s">
        <v>446</v>
      </c>
      <c r="C250" s="34"/>
      <c r="D250" s="34"/>
      <c r="E250" s="95"/>
      <c r="F250" s="95"/>
      <c r="G250" s="95">
        <v>378.14</v>
      </c>
      <c r="H250" s="28"/>
      <c r="I250" s="32"/>
      <c r="J250" s="9"/>
      <c r="K250" s="9"/>
      <c r="L250" s="9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" customHeight="1" x14ac:dyDescent="0.25">
      <c r="A251" s="28"/>
      <c r="B251" s="424" t="s">
        <v>37</v>
      </c>
      <c r="C251" s="446"/>
      <c r="D251" s="446"/>
      <c r="E251" s="446"/>
      <c r="F251" s="446"/>
      <c r="G251" s="101">
        <f>SUM(G249:G250)</f>
        <v>431.53</v>
      </c>
      <c r="H251" s="28"/>
      <c r="I251" s="32"/>
      <c r="J251" s="9"/>
      <c r="K251" s="9"/>
      <c r="L251" s="9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" customHeight="1" x14ac:dyDescent="0.25">
      <c r="A252" s="28"/>
      <c r="B252" s="28"/>
      <c r="C252" s="28"/>
      <c r="D252" s="28"/>
      <c r="E252" s="28"/>
      <c r="F252" s="28"/>
      <c r="G252" s="28"/>
      <c r="H252" s="28"/>
      <c r="I252" s="32"/>
      <c r="J252" s="9"/>
      <c r="K252" s="9"/>
      <c r="L252" s="9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" customHeight="1" x14ac:dyDescent="0.25">
      <c r="A253" s="103" t="s">
        <v>456</v>
      </c>
      <c r="B253" s="444" t="s">
        <v>443</v>
      </c>
      <c r="C253" s="445"/>
      <c r="D253" s="445"/>
      <c r="E253" s="445"/>
      <c r="F253" s="445"/>
      <c r="G253" s="445"/>
      <c r="H253" s="445"/>
      <c r="I253" s="32"/>
      <c r="J253" s="9"/>
      <c r="K253" s="9"/>
      <c r="L253" s="9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" customHeight="1" x14ac:dyDescent="0.25">
      <c r="A254" s="31"/>
      <c r="B254" s="387" t="s">
        <v>2</v>
      </c>
      <c r="C254" s="387"/>
      <c r="D254" s="387"/>
      <c r="E254" s="387"/>
      <c r="F254" s="387"/>
      <c r="G254" s="387" t="s">
        <v>450</v>
      </c>
      <c r="H254" s="31"/>
      <c r="I254" s="32"/>
      <c r="J254" s="9"/>
      <c r="K254" s="9"/>
      <c r="L254" s="9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" customHeight="1" x14ac:dyDescent="0.25">
      <c r="A255" s="28"/>
      <c r="B255" s="33" t="s">
        <v>445</v>
      </c>
      <c r="C255" s="34"/>
      <c r="D255" s="34"/>
      <c r="E255" s="95"/>
      <c r="F255" s="95"/>
      <c r="G255" s="95">
        <v>15.6</v>
      </c>
      <c r="H255" s="28"/>
      <c r="I255" s="32"/>
      <c r="J255" s="9"/>
      <c r="K255" s="9"/>
      <c r="L255" s="9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" customHeight="1" x14ac:dyDescent="0.25">
      <c r="A256" s="28"/>
      <c r="B256" s="33" t="s">
        <v>446</v>
      </c>
      <c r="C256" s="34"/>
      <c r="D256" s="34"/>
      <c r="E256" s="95"/>
      <c r="F256" s="95"/>
      <c r="G256" s="95">
        <v>30.95</v>
      </c>
      <c r="H256" s="28"/>
      <c r="I256" s="32"/>
      <c r="J256" s="9"/>
      <c r="K256" s="9"/>
      <c r="L256" s="9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" customHeight="1" x14ac:dyDescent="0.25">
      <c r="A257" s="28"/>
      <c r="B257" s="424" t="s">
        <v>37</v>
      </c>
      <c r="C257" s="446"/>
      <c r="D257" s="446"/>
      <c r="E257" s="446"/>
      <c r="F257" s="446"/>
      <c r="G257" s="101">
        <f>SUM(G255:G256)</f>
        <v>46.55</v>
      </c>
      <c r="H257" s="28"/>
      <c r="I257" s="32"/>
      <c r="J257" s="9"/>
      <c r="K257" s="9"/>
      <c r="L257" s="9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" customHeight="1" x14ac:dyDescent="0.25">
      <c r="A258" s="28"/>
      <c r="B258" s="28"/>
      <c r="C258" s="28"/>
      <c r="D258" s="28"/>
      <c r="E258" s="28"/>
      <c r="F258" s="28"/>
      <c r="G258" s="28"/>
      <c r="H258" s="28"/>
      <c r="I258" s="32"/>
      <c r="J258" s="9"/>
      <c r="K258" s="9"/>
      <c r="L258" s="9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" customHeight="1" x14ac:dyDescent="0.25">
      <c r="A259" s="103" t="s">
        <v>457</v>
      </c>
      <c r="B259" s="444" t="s">
        <v>448</v>
      </c>
      <c r="C259" s="445"/>
      <c r="D259" s="445"/>
      <c r="E259" s="445"/>
      <c r="F259" s="445"/>
      <c r="G259" s="445"/>
      <c r="H259" s="445"/>
      <c r="I259" s="32"/>
      <c r="J259" s="9"/>
      <c r="K259" s="9"/>
      <c r="L259" s="9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" customHeight="1" x14ac:dyDescent="0.25">
      <c r="A260" s="31"/>
      <c r="B260" s="387" t="s">
        <v>2</v>
      </c>
      <c r="C260" s="387"/>
      <c r="D260" s="387"/>
      <c r="E260" s="387"/>
      <c r="F260" s="387"/>
      <c r="G260" s="387" t="s">
        <v>449</v>
      </c>
      <c r="H260" s="31"/>
      <c r="I260" s="32"/>
      <c r="J260" s="9"/>
      <c r="K260" s="9"/>
      <c r="L260" s="9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" customHeight="1" x14ac:dyDescent="0.25">
      <c r="A261" s="28"/>
      <c r="B261" s="33" t="s">
        <v>446</v>
      </c>
      <c r="C261" s="34"/>
      <c r="D261" s="34"/>
      <c r="E261" s="95"/>
      <c r="F261" s="95"/>
      <c r="G261" s="95">
        <v>347.7</v>
      </c>
      <c r="H261" s="28"/>
      <c r="I261" s="32"/>
      <c r="J261" s="9"/>
      <c r="K261" s="9"/>
      <c r="L261" s="9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" customHeight="1" x14ac:dyDescent="0.25">
      <c r="A262" s="28"/>
      <c r="B262" s="424" t="s">
        <v>37</v>
      </c>
      <c r="C262" s="446"/>
      <c r="D262" s="446"/>
      <c r="E262" s="446"/>
      <c r="F262" s="446"/>
      <c r="G262" s="101">
        <f>SUM(G261:G261)</f>
        <v>347.7</v>
      </c>
      <c r="H262" s="28"/>
      <c r="I262" s="32"/>
      <c r="J262" s="9"/>
      <c r="K262" s="9"/>
      <c r="L262" s="9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" customHeight="1" x14ac:dyDescent="0.25">
      <c r="A263" s="28"/>
      <c r="B263" s="28"/>
      <c r="C263" s="28"/>
      <c r="D263" s="28"/>
      <c r="E263" s="28"/>
      <c r="F263" s="28"/>
      <c r="G263" s="28"/>
      <c r="H263" s="28"/>
      <c r="I263" s="32"/>
      <c r="J263" s="9"/>
      <c r="K263" s="9"/>
      <c r="L263" s="9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" customHeight="1" x14ac:dyDescent="0.25">
      <c r="A264" s="103" t="s">
        <v>459</v>
      </c>
      <c r="B264" s="444" t="s">
        <v>452</v>
      </c>
      <c r="C264" s="445"/>
      <c r="D264" s="445"/>
      <c r="E264" s="445"/>
      <c r="F264" s="445"/>
      <c r="G264" s="445"/>
      <c r="H264" s="445"/>
      <c r="I264" s="32"/>
      <c r="J264" s="9"/>
      <c r="K264" s="9"/>
      <c r="L264" s="9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" customHeight="1" x14ac:dyDescent="0.25">
      <c r="A265" s="31"/>
      <c r="B265" s="387" t="s">
        <v>2</v>
      </c>
      <c r="C265" s="387"/>
      <c r="D265" s="387"/>
      <c r="E265" s="387"/>
      <c r="F265" s="387"/>
      <c r="G265" s="387" t="s">
        <v>449</v>
      </c>
      <c r="H265" s="31"/>
      <c r="I265" s="32"/>
      <c r="J265" s="9"/>
      <c r="K265" s="9"/>
      <c r="L265" s="9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" customHeight="1" x14ac:dyDescent="0.25">
      <c r="A266" s="28"/>
      <c r="B266" s="33" t="s">
        <v>446</v>
      </c>
      <c r="C266" s="34"/>
      <c r="D266" s="34"/>
      <c r="E266" s="95"/>
      <c r="F266" s="95"/>
      <c r="G266" s="95">
        <v>174.1</v>
      </c>
      <c r="H266" s="28"/>
      <c r="I266" s="32"/>
      <c r="J266" s="9"/>
      <c r="K266" s="9"/>
      <c r="L266" s="9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" customHeight="1" x14ac:dyDescent="0.25">
      <c r="A267" s="28"/>
      <c r="B267" s="424" t="s">
        <v>37</v>
      </c>
      <c r="C267" s="446"/>
      <c r="D267" s="446"/>
      <c r="E267" s="446"/>
      <c r="F267" s="446"/>
      <c r="G267" s="101">
        <f>SUM(G266:G266)</f>
        <v>174.1</v>
      </c>
      <c r="H267" s="28"/>
      <c r="I267" s="32"/>
      <c r="J267" s="9"/>
      <c r="K267" s="9"/>
      <c r="L267" s="9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" customHeight="1" x14ac:dyDescent="0.25">
      <c r="A268" s="28"/>
      <c r="B268" s="28"/>
      <c r="C268" s="28"/>
      <c r="D268" s="28"/>
      <c r="E268" s="28"/>
      <c r="F268" s="28"/>
      <c r="G268" s="28"/>
      <c r="H268" s="28"/>
      <c r="I268" s="32"/>
      <c r="J268" s="9"/>
      <c r="K268" s="9"/>
      <c r="L268" s="9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" customHeight="1" x14ac:dyDescent="0.25">
      <c r="A269" s="103" t="s">
        <v>461</v>
      </c>
      <c r="B269" s="444" t="s">
        <v>454</v>
      </c>
      <c r="C269" s="445"/>
      <c r="D269" s="445"/>
      <c r="E269" s="445"/>
      <c r="F269" s="445"/>
      <c r="G269" s="445"/>
      <c r="H269" s="445"/>
      <c r="I269" s="32"/>
      <c r="J269" s="9"/>
      <c r="K269" s="9"/>
      <c r="L269" s="9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" customHeight="1" x14ac:dyDescent="0.25">
      <c r="A270" s="31"/>
      <c r="B270" s="387" t="s">
        <v>2</v>
      </c>
      <c r="C270" s="387"/>
      <c r="D270" s="387"/>
      <c r="E270" s="387"/>
      <c r="F270" s="387"/>
      <c r="G270" s="387" t="s">
        <v>449</v>
      </c>
      <c r="H270" s="31"/>
      <c r="I270" s="32"/>
      <c r="J270" s="9"/>
      <c r="K270" s="9"/>
      <c r="L270" s="9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" customHeight="1" x14ac:dyDescent="0.25">
      <c r="A271" s="28"/>
      <c r="B271" s="33" t="s">
        <v>446</v>
      </c>
      <c r="C271" s="34"/>
      <c r="D271" s="34"/>
      <c r="E271" s="95"/>
      <c r="F271" s="95"/>
      <c r="G271" s="95">
        <v>16.7</v>
      </c>
      <c r="H271" s="28"/>
      <c r="I271" s="32"/>
      <c r="J271" s="9"/>
      <c r="K271" s="9"/>
      <c r="L271" s="9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" customHeight="1" x14ac:dyDescent="0.25">
      <c r="A272" s="28"/>
      <c r="B272" s="424" t="s">
        <v>37</v>
      </c>
      <c r="C272" s="446"/>
      <c r="D272" s="446"/>
      <c r="E272" s="446"/>
      <c r="F272" s="446"/>
      <c r="G272" s="101">
        <f>SUM(G271:G271)</f>
        <v>16.7</v>
      </c>
      <c r="H272" s="28"/>
      <c r="I272" s="32"/>
      <c r="J272" s="9"/>
      <c r="K272" s="9"/>
      <c r="L272" s="9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" customHeight="1" x14ac:dyDescent="0.25">
      <c r="A273" s="28"/>
      <c r="B273" s="28"/>
      <c r="C273" s="28"/>
      <c r="D273" s="28"/>
      <c r="E273" s="28"/>
      <c r="F273" s="28"/>
      <c r="G273" s="28"/>
      <c r="H273" s="28"/>
      <c r="I273" s="32"/>
      <c r="J273" s="9"/>
      <c r="K273" s="9"/>
      <c r="L273" s="9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" customHeight="1" x14ac:dyDescent="0.25">
      <c r="A274" s="103" t="s">
        <v>470</v>
      </c>
      <c r="B274" s="444" t="s">
        <v>455</v>
      </c>
      <c r="C274" s="445"/>
      <c r="D274" s="445"/>
      <c r="E274" s="445"/>
      <c r="F274" s="445"/>
      <c r="G274" s="445"/>
      <c r="H274" s="445"/>
      <c r="I274" s="32"/>
      <c r="J274" s="9"/>
      <c r="K274" s="9"/>
      <c r="L274" s="9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" customHeight="1" x14ac:dyDescent="0.25">
      <c r="A275" s="31"/>
      <c r="B275" s="387" t="s">
        <v>2</v>
      </c>
      <c r="C275" s="387"/>
      <c r="D275" s="387"/>
      <c r="E275" s="387"/>
      <c r="F275" s="387"/>
      <c r="G275" s="387" t="s">
        <v>449</v>
      </c>
      <c r="H275" s="31"/>
      <c r="I275" s="32"/>
      <c r="J275" s="9"/>
      <c r="K275" s="9"/>
      <c r="L275" s="9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" customHeight="1" x14ac:dyDescent="0.25">
      <c r="A276" s="28"/>
      <c r="B276" s="33" t="s">
        <v>445</v>
      </c>
      <c r="C276" s="34"/>
      <c r="D276" s="34"/>
      <c r="E276" s="95"/>
      <c r="F276" s="95"/>
      <c r="G276" s="95">
        <v>574.4</v>
      </c>
      <c r="H276" s="28"/>
      <c r="I276" s="32"/>
      <c r="J276" s="9"/>
      <c r="K276" s="9"/>
      <c r="L276" s="9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" customHeight="1" x14ac:dyDescent="0.25">
      <c r="A277" s="28"/>
      <c r="B277" s="33" t="s">
        <v>446</v>
      </c>
      <c r="C277" s="34"/>
      <c r="D277" s="34"/>
      <c r="E277" s="95"/>
      <c r="F277" s="95"/>
      <c r="G277" s="95">
        <v>421.8</v>
      </c>
      <c r="H277" s="28"/>
      <c r="I277" s="32"/>
      <c r="J277" s="9"/>
      <c r="K277" s="9"/>
      <c r="L277" s="9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" customHeight="1" x14ac:dyDescent="0.25">
      <c r="A278" s="28"/>
      <c r="B278" s="424" t="s">
        <v>37</v>
      </c>
      <c r="C278" s="446"/>
      <c r="D278" s="446"/>
      <c r="E278" s="446"/>
      <c r="F278" s="446"/>
      <c r="G278" s="101">
        <f>SUM(G276:G277)</f>
        <v>996.2</v>
      </c>
      <c r="H278" s="28"/>
      <c r="I278" s="32"/>
      <c r="J278" s="9"/>
      <c r="K278" s="9"/>
      <c r="L278" s="9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" customHeight="1" x14ac:dyDescent="0.25">
      <c r="A279" s="28"/>
      <c r="B279" s="28"/>
      <c r="C279" s="28"/>
      <c r="D279" s="28"/>
      <c r="E279" s="28"/>
      <c r="F279" s="28"/>
      <c r="G279" s="28"/>
      <c r="H279" s="28"/>
      <c r="I279" s="32"/>
      <c r="J279" s="9"/>
      <c r="K279" s="9"/>
      <c r="L279" s="9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" customHeight="1" x14ac:dyDescent="0.25">
      <c r="A280" s="103" t="s">
        <v>471</v>
      </c>
      <c r="B280" s="444" t="s">
        <v>458</v>
      </c>
      <c r="C280" s="445"/>
      <c r="D280" s="445"/>
      <c r="E280" s="445"/>
      <c r="F280" s="445"/>
      <c r="G280" s="445"/>
      <c r="H280" s="445"/>
      <c r="I280" s="32"/>
      <c r="J280" s="9"/>
      <c r="K280" s="9"/>
      <c r="L280" s="9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" customHeight="1" x14ac:dyDescent="0.25">
      <c r="A281" s="31"/>
      <c r="B281" s="387" t="s">
        <v>2</v>
      </c>
      <c r="C281" s="387"/>
      <c r="D281" s="387"/>
      <c r="E281" s="387"/>
      <c r="F281" s="387"/>
      <c r="G281" s="387" t="s">
        <v>449</v>
      </c>
      <c r="H281" s="31"/>
      <c r="I281" s="32"/>
      <c r="J281" s="9"/>
      <c r="K281" s="9"/>
      <c r="L281" s="9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" customHeight="1" x14ac:dyDescent="0.25">
      <c r="A282" s="28"/>
      <c r="B282" s="33" t="s">
        <v>445</v>
      </c>
      <c r="C282" s="34"/>
      <c r="D282" s="34"/>
      <c r="E282" s="95"/>
      <c r="F282" s="95"/>
      <c r="G282" s="95">
        <v>477.2</v>
      </c>
      <c r="H282" s="28"/>
      <c r="I282" s="32"/>
      <c r="J282" s="9"/>
      <c r="K282" s="9"/>
      <c r="L282" s="9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" customHeight="1" x14ac:dyDescent="0.25">
      <c r="A283" s="28"/>
      <c r="B283" s="33" t="s">
        <v>446</v>
      </c>
      <c r="C283" s="34"/>
      <c r="D283" s="34"/>
      <c r="E283" s="95"/>
      <c r="F283" s="95"/>
      <c r="G283" s="95">
        <v>256.60000000000002</v>
      </c>
      <c r="H283" s="28"/>
      <c r="I283" s="32"/>
      <c r="J283" s="9"/>
      <c r="K283" s="9"/>
      <c r="L283" s="9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" customHeight="1" x14ac:dyDescent="0.25">
      <c r="A284" s="28"/>
      <c r="B284" s="424" t="s">
        <v>37</v>
      </c>
      <c r="C284" s="446"/>
      <c r="D284" s="446"/>
      <c r="E284" s="446"/>
      <c r="F284" s="446"/>
      <c r="G284" s="101">
        <f>SUM(G282:G283)</f>
        <v>733.8</v>
      </c>
      <c r="H284" s="28"/>
      <c r="I284" s="32"/>
      <c r="J284" s="9"/>
      <c r="K284" s="9"/>
      <c r="L284" s="9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" customHeight="1" x14ac:dyDescent="0.25">
      <c r="A285" s="28"/>
      <c r="B285" s="28"/>
      <c r="C285" s="28"/>
      <c r="D285" s="28"/>
      <c r="E285" s="28"/>
      <c r="F285" s="28"/>
      <c r="G285" s="28"/>
      <c r="H285" s="28"/>
      <c r="I285" s="32"/>
      <c r="J285" s="9"/>
      <c r="K285" s="9"/>
      <c r="L285" s="9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" customHeight="1" x14ac:dyDescent="0.25">
      <c r="A286" s="103" t="s">
        <v>472</v>
      </c>
      <c r="B286" s="444" t="s">
        <v>460</v>
      </c>
      <c r="C286" s="445"/>
      <c r="D286" s="445"/>
      <c r="E286" s="445"/>
      <c r="F286" s="445"/>
      <c r="G286" s="445"/>
      <c r="H286" s="445"/>
      <c r="I286" s="32"/>
      <c r="J286" s="9"/>
      <c r="K286" s="9"/>
      <c r="L286" s="9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" customHeight="1" x14ac:dyDescent="0.25">
      <c r="A287" s="31"/>
      <c r="B287" s="387" t="s">
        <v>2</v>
      </c>
      <c r="C287" s="387"/>
      <c r="D287" s="387"/>
      <c r="E287" s="387"/>
      <c r="F287" s="387"/>
      <c r="G287" s="387" t="s">
        <v>449</v>
      </c>
      <c r="H287" s="31"/>
      <c r="I287" s="32"/>
      <c r="J287" s="9"/>
      <c r="K287" s="9"/>
      <c r="L287" s="9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" customHeight="1" x14ac:dyDescent="0.25">
      <c r="A288" s="28"/>
      <c r="B288" s="33" t="s">
        <v>445</v>
      </c>
      <c r="C288" s="34"/>
      <c r="D288" s="34"/>
      <c r="E288" s="95"/>
      <c r="F288" s="95"/>
      <c r="G288" s="95">
        <v>173.7</v>
      </c>
      <c r="H288" s="28"/>
      <c r="I288" s="32"/>
      <c r="J288" s="9"/>
      <c r="K288" s="9"/>
      <c r="L288" s="9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" customHeight="1" x14ac:dyDescent="0.25">
      <c r="A289" s="28"/>
      <c r="B289" s="33" t="s">
        <v>446</v>
      </c>
      <c r="C289" s="34"/>
      <c r="D289" s="34"/>
      <c r="E289" s="95"/>
      <c r="F289" s="95"/>
      <c r="G289" s="95">
        <v>331</v>
      </c>
      <c r="H289" s="28"/>
      <c r="I289" s="32"/>
      <c r="J289" s="9"/>
      <c r="K289" s="9"/>
      <c r="L289" s="9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" customHeight="1" x14ac:dyDescent="0.25">
      <c r="A290" s="28"/>
      <c r="B290" s="424" t="s">
        <v>37</v>
      </c>
      <c r="C290" s="446"/>
      <c r="D290" s="446"/>
      <c r="E290" s="446"/>
      <c r="F290" s="446"/>
      <c r="G290" s="101">
        <f>SUM(G288:G289)</f>
        <v>504.7</v>
      </c>
      <c r="H290" s="28"/>
      <c r="I290" s="32"/>
      <c r="J290" s="9"/>
      <c r="K290" s="9"/>
      <c r="L290" s="9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" customHeight="1" x14ac:dyDescent="0.25">
      <c r="A291" s="28"/>
      <c r="B291" s="28"/>
      <c r="C291" s="28"/>
      <c r="D291" s="28"/>
      <c r="E291" s="28"/>
      <c r="F291" s="28"/>
      <c r="G291" s="28"/>
      <c r="H291" s="28"/>
      <c r="I291" s="32"/>
      <c r="J291" s="9"/>
      <c r="K291" s="9"/>
      <c r="L291" s="9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" customHeight="1" x14ac:dyDescent="0.25">
      <c r="A292" s="103" t="s">
        <v>473</v>
      </c>
      <c r="B292" s="444" t="s">
        <v>462</v>
      </c>
      <c r="C292" s="445"/>
      <c r="D292" s="445"/>
      <c r="E292" s="445"/>
      <c r="F292" s="445"/>
      <c r="G292" s="445"/>
      <c r="H292" s="445"/>
      <c r="I292" s="32"/>
      <c r="J292" s="9"/>
      <c r="K292" s="9"/>
      <c r="L292" s="9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" customHeight="1" x14ac:dyDescent="0.25">
      <c r="A293" s="31"/>
      <c r="B293" s="387" t="s">
        <v>2</v>
      </c>
      <c r="C293" s="387"/>
      <c r="D293" s="387"/>
      <c r="E293" s="387"/>
      <c r="F293" s="387"/>
      <c r="G293" s="387" t="s">
        <v>449</v>
      </c>
      <c r="H293" s="31"/>
      <c r="I293" s="32"/>
      <c r="J293" s="9"/>
      <c r="K293" s="9"/>
      <c r="L293" s="9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" customHeight="1" x14ac:dyDescent="0.25">
      <c r="A294" s="28"/>
      <c r="B294" s="33" t="s">
        <v>446</v>
      </c>
      <c r="C294" s="34"/>
      <c r="D294" s="34"/>
      <c r="E294" s="95"/>
      <c r="F294" s="95"/>
      <c r="G294" s="95">
        <v>158.19999999999999</v>
      </c>
      <c r="H294" s="28"/>
      <c r="I294" s="32"/>
      <c r="J294" s="9"/>
      <c r="K294" s="9"/>
      <c r="L294" s="9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" customHeight="1" x14ac:dyDescent="0.25">
      <c r="A295" s="28"/>
      <c r="B295" s="424" t="s">
        <v>37</v>
      </c>
      <c r="C295" s="446"/>
      <c r="D295" s="446"/>
      <c r="E295" s="446"/>
      <c r="F295" s="446"/>
      <c r="G295" s="101">
        <f>SUM(G294:G294)</f>
        <v>158.19999999999999</v>
      </c>
      <c r="H295" s="28"/>
      <c r="I295" s="32"/>
      <c r="J295" s="9"/>
      <c r="K295" s="9"/>
      <c r="L295" s="9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1"/>
      <c r="J296" s="9"/>
      <c r="K296" s="9"/>
      <c r="L296" s="9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" customHeight="1" x14ac:dyDescent="0.25">
      <c r="A297" s="505">
        <v>4</v>
      </c>
      <c r="B297" s="506" t="s">
        <v>400</v>
      </c>
      <c r="C297" s="506"/>
      <c r="D297" s="506"/>
      <c r="E297" s="506"/>
      <c r="F297" s="506"/>
      <c r="G297" s="506"/>
      <c r="H297" s="506"/>
      <c r="I297" s="32"/>
      <c r="J297" s="32"/>
      <c r="K297" s="9"/>
      <c r="L297" s="9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" customHeight="1" x14ac:dyDescent="0.25">
      <c r="A298" s="91"/>
      <c r="B298" s="99"/>
      <c r="C298" s="100"/>
      <c r="D298" s="79"/>
      <c r="E298" s="79"/>
      <c r="F298" s="79"/>
      <c r="G298" s="93"/>
      <c r="H298" s="92"/>
      <c r="I298" s="32"/>
      <c r="J298" s="32"/>
      <c r="K298" s="9"/>
      <c r="L298" s="9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" customHeight="1" x14ac:dyDescent="0.25">
      <c r="A299" s="103" t="s">
        <v>522</v>
      </c>
      <c r="B299" s="463" t="s">
        <v>520</v>
      </c>
      <c r="C299" s="464"/>
      <c r="D299" s="464"/>
      <c r="E299" s="464"/>
      <c r="F299" s="464"/>
      <c r="G299" s="464"/>
      <c r="H299" s="465"/>
      <c r="I299" s="32"/>
      <c r="J299" s="32"/>
      <c r="K299" s="9"/>
      <c r="L299" s="9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" customHeight="1" x14ac:dyDescent="0.25">
      <c r="A300" s="31"/>
      <c r="B300" s="387" t="s">
        <v>2</v>
      </c>
      <c r="C300" s="387"/>
      <c r="D300" s="387"/>
      <c r="E300" s="387"/>
      <c r="F300" s="387"/>
      <c r="G300" s="387" t="s">
        <v>518</v>
      </c>
      <c r="H300" s="31"/>
      <c r="I300" s="32"/>
      <c r="J300" s="32"/>
      <c r="K300" s="9"/>
      <c r="L300" s="9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" customHeight="1" x14ac:dyDescent="0.25">
      <c r="A301" s="28"/>
      <c r="B301" s="33" t="s">
        <v>521</v>
      </c>
      <c r="C301" s="34"/>
      <c r="D301" s="34"/>
      <c r="E301" s="95"/>
      <c r="F301" s="95"/>
      <c r="G301" s="95">
        <v>382.95</v>
      </c>
      <c r="H301" s="28"/>
      <c r="I301" s="32"/>
      <c r="J301" s="32"/>
      <c r="K301" s="9"/>
      <c r="L301" s="9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" customHeight="1" x14ac:dyDescent="0.25">
      <c r="A302" s="28"/>
      <c r="B302" s="424" t="s">
        <v>37</v>
      </c>
      <c r="C302" s="446"/>
      <c r="D302" s="446"/>
      <c r="E302" s="446"/>
      <c r="F302" s="446"/>
      <c r="G302" s="101">
        <f>SUM(G301:G301)</f>
        <v>382.95</v>
      </c>
      <c r="H302" s="28"/>
      <c r="I302" s="32"/>
      <c r="J302" s="32"/>
      <c r="K302" s="9"/>
      <c r="L302" s="9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" customHeight="1" x14ac:dyDescent="0.25">
      <c r="A303" s="92"/>
      <c r="B303" s="79"/>
      <c r="C303" s="79"/>
      <c r="D303" s="79"/>
      <c r="E303" s="79"/>
      <c r="F303" s="79"/>
      <c r="G303" s="93"/>
      <c r="H303" s="92"/>
      <c r="I303" s="32"/>
      <c r="J303" s="32"/>
      <c r="K303" s="9"/>
      <c r="L303" s="9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" customHeight="1" x14ac:dyDescent="0.25">
      <c r="A304" s="386" t="s">
        <v>523</v>
      </c>
      <c r="B304" s="463" t="s">
        <v>524</v>
      </c>
      <c r="C304" s="464"/>
      <c r="D304" s="464"/>
      <c r="E304" s="464"/>
      <c r="F304" s="464"/>
      <c r="G304" s="464"/>
      <c r="H304" s="465"/>
      <c r="I304" s="32"/>
      <c r="J304" s="32"/>
      <c r="K304" s="9"/>
      <c r="L304" s="9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" customHeight="1" x14ac:dyDescent="0.25">
      <c r="A305" s="28"/>
      <c r="B305" s="387" t="s">
        <v>2</v>
      </c>
      <c r="C305" s="387"/>
      <c r="D305" s="387"/>
      <c r="E305" s="387"/>
      <c r="F305" s="387"/>
      <c r="G305" s="387" t="s">
        <v>518</v>
      </c>
      <c r="H305" s="31"/>
      <c r="I305" s="32"/>
      <c r="J305" s="32"/>
      <c r="K305" s="9"/>
      <c r="L305" s="9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" customHeight="1" x14ac:dyDescent="0.25">
      <c r="A306" s="28"/>
      <c r="B306" s="33" t="s">
        <v>521</v>
      </c>
      <c r="C306" s="34"/>
      <c r="D306" s="34"/>
      <c r="E306" s="95"/>
      <c r="F306" s="95"/>
      <c r="G306" s="95">
        <v>382.95</v>
      </c>
      <c r="H306" s="28"/>
      <c r="I306" s="32"/>
      <c r="J306" s="32"/>
      <c r="K306" s="9"/>
      <c r="L306" s="9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" customHeight="1" x14ac:dyDescent="0.25">
      <c r="A307" s="28"/>
      <c r="B307" s="424" t="s">
        <v>37</v>
      </c>
      <c r="C307" s="446"/>
      <c r="D307" s="446"/>
      <c r="E307" s="446"/>
      <c r="F307" s="446"/>
      <c r="G307" s="101">
        <f>SUM(G306:G306)</f>
        <v>382.95</v>
      </c>
      <c r="H307" s="28"/>
      <c r="I307" s="32"/>
      <c r="J307" s="32"/>
      <c r="K307" s="9"/>
      <c r="L307" s="9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" customHeight="1" x14ac:dyDescent="0.25">
      <c r="A308" s="92"/>
      <c r="B308" s="79"/>
      <c r="C308" s="79"/>
      <c r="D308" s="79"/>
      <c r="E308" s="79"/>
      <c r="F308" s="79"/>
      <c r="G308" s="93"/>
      <c r="H308" s="92"/>
      <c r="I308" s="32"/>
      <c r="J308" s="32"/>
      <c r="K308" s="9"/>
      <c r="L308" s="9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" customHeight="1" x14ac:dyDescent="0.25">
      <c r="A309" s="386" t="s">
        <v>525</v>
      </c>
      <c r="B309" s="113" t="s">
        <v>526</v>
      </c>
      <c r="C309" s="114"/>
      <c r="D309" s="114"/>
      <c r="E309" s="114"/>
      <c r="F309" s="114"/>
      <c r="G309" s="114"/>
      <c r="H309" s="115"/>
      <c r="I309" s="32"/>
      <c r="J309" s="32"/>
      <c r="K309" s="9"/>
      <c r="L309" s="9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" customHeight="1" x14ac:dyDescent="0.25">
      <c r="A310" s="51"/>
      <c r="B310" s="387" t="s">
        <v>2</v>
      </c>
      <c r="C310" s="387"/>
      <c r="D310" s="387"/>
      <c r="E310" s="387"/>
      <c r="F310" s="387"/>
      <c r="G310" s="387" t="s">
        <v>527</v>
      </c>
      <c r="H310" s="31"/>
      <c r="I310" s="32"/>
      <c r="J310" s="32"/>
      <c r="K310" s="9"/>
      <c r="L310" s="9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" customHeight="1" x14ac:dyDescent="0.25">
      <c r="A311" s="51"/>
      <c r="B311" s="33" t="s">
        <v>521</v>
      </c>
      <c r="C311" s="34"/>
      <c r="D311" s="34"/>
      <c r="E311" s="95"/>
      <c r="F311" s="95"/>
      <c r="G311" s="95">
        <v>27.75</v>
      </c>
      <c r="H311" s="51"/>
      <c r="I311" s="32"/>
      <c r="J311" s="32"/>
      <c r="K311" s="9"/>
      <c r="L311" s="9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" customHeight="1" x14ac:dyDescent="0.25">
      <c r="A312" s="51"/>
      <c r="B312" s="424" t="s">
        <v>37</v>
      </c>
      <c r="C312" s="446"/>
      <c r="D312" s="446"/>
      <c r="E312" s="446"/>
      <c r="F312" s="446"/>
      <c r="G312" s="101">
        <f>SUM(G311:G311)</f>
        <v>27.75</v>
      </c>
      <c r="H312" s="51"/>
      <c r="I312" s="32"/>
      <c r="J312" s="32"/>
      <c r="K312" s="9"/>
      <c r="L312" s="9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" customHeight="1" x14ac:dyDescent="0.25">
      <c r="A313" s="92"/>
      <c r="B313" s="79"/>
      <c r="C313" s="79"/>
      <c r="D313" s="79"/>
      <c r="E313" s="79"/>
      <c r="F313" s="79"/>
      <c r="G313" s="93"/>
      <c r="H313" s="92"/>
      <c r="I313" s="32"/>
      <c r="J313" s="32"/>
      <c r="K313" s="9"/>
      <c r="L313" s="9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" customHeight="1" x14ac:dyDescent="0.25">
      <c r="A314" s="386" t="s">
        <v>532</v>
      </c>
      <c r="B314" s="463" t="s">
        <v>528</v>
      </c>
      <c r="C314" s="464"/>
      <c r="D314" s="464"/>
      <c r="E314" s="464"/>
      <c r="F314" s="464"/>
      <c r="G314" s="464"/>
      <c r="H314" s="465"/>
      <c r="I314" s="32"/>
      <c r="J314" s="32"/>
      <c r="K314" s="9"/>
      <c r="L314" s="9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" customHeight="1" x14ac:dyDescent="0.25">
      <c r="A315" s="51"/>
      <c r="B315" s="387" t="s">
        <v>2</v>
      </c>
      <c r="C315" s="387"/>
      <c r="D315" s="387"/>
      <c r="E315" s="387"/>
      <c r="F315" s="387"/>
      <c r="G315" s="387" t="s">
        <v>518</v>
      </c>
      <c r="H315" s="31"/>
      <c r="I315" s="32"/>
      <c r="J315" s="32"/>
      <c r="K315" s="9"/>
      <c r="L315" s="9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" customHeight="1" x14ac:dyDescent="0.25">
      <c r="A316" s="51"/>
      <c r="B316" s="33" t="s">
        <v>529</v>
      </c>
      <c r="C316" s="34"/>
      <c r="D316" s="34"/>
      <c r="E316" s="95"/>
      <c r="F316" s="95"/>
      <c r="G316" s="95">
        <v>317.31</v>
      </c>
      <c r="H316" s="51"/>
      <c r="I316" s="32"/>
      <c r="J316" s="32"/>
      <c r="K316" s="9"/>
      <c r="L316" s="9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" customHeight="1" x14ac:dyDescent="0.25">
      <c r="A317" s="51"/>
      <c r="B317" s="33" t="s">
        <v>530</v>
      </c>
      <c r="C317" s="34"/>
      <c r="D317" s="34"/>
      <c r="E317" s="95"/>
      <c r="F317" s="95"/>
      <c r="G317" s="95">
        <v>535.01</v>
      </c>
      <c r="H317" s="51"/>
      <c r="I317" s="32"/>
      <c r="J317" s="32"/>
      <c r="K317" s="9"/>
      <c r="L317" s="9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" customHeight="1" x14ac:dyDescent="0.25">
      <c r="A318" s="51"/>
      <c r="B318" s="33" t="s">
        <v>530</v>
      </c>
      <c r="C318" s="34"/>
      <c r="D318" s="34"/>
      <c r="E318" s="95"/>
      <c r="F318" s="95"/>
      <c r="G318" s="95">
        <v>24.58</v>
      </c>
      <c r="H318" s="51"/>
      <c r="I318" s="32"/>
      <c r="J318" s="32"/>
      <c r="K318" s="9"/>
      <c r="L318" s="9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" customHeight="1" x14ac:dyDescent="0.25">
      <c r="A319" s="51"/>
      <c r="B319" s="33" t="s">
        <v>531</v>
      </c>
      <c r="C319" s="34"/>
      <c r="D319" s="34"/>
      <c r="E319" s="95"/>
      <c r="F319" s="95"/>
      <c r="G319" s="95">
        <v>74.45</v>
      </c>
      <c r="H319" s="51"/>
      <c r="I319" s="32"/>
      <c r="J319" s="32"/>
      <c r="K319" s="9"/>
      <c r="L319" s="9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" customHeight="1" x14ac:dyDescent="0.25">
      <c r="A320" s="51"/>
      <c r="B320" s="33" t="s">
        <v>530</v>
      </c>
      <c r="C320" s="34"/>
      <c r="D320" s="34"/>
      <c r="E320" s="95"/>
      <c r="F320" s="95"/>
      <c r="G320" s="95">
        <v>6.93</v>
      </c>
      <c r="H320" s="51"/>
      <c r="I320" s="32"/>
      <c r="J320" s="32"/>
      <c r="K320" s="9"/>
      <c r="L320" s="9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" customHeight="1" x14ac:dyDescent="0.25">
      <c r="A321" s="51"/>
      <c r="B321" s="424" t="s">
        <v>37</v>
      </c>
      <c r="C321" s="446"/>
      <c r="D321" s="446"/>
      <c r="E321" s="446"/>
      <c r="F321" s="446"/>
      <c r="G321" s="101">
        <f>SUM(G316:G320)</f>
        <v>958.28</v>
      </c>
      <c r="H321" s="51"/>
      <c r="I321" s="32"/>
      <c r="J321" s="32"/>
      <c r="K321" s="9"/>
      <c r="L321" s="9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" customHeight="1" x14ac:dyDescent="0.25">
      <c r="A322" s="92"/>
      <c r="B322" s="79"/>
      <c r="C322" s="79"/>
      <c r="D322" s="79"/>
      <c r="E322" s="79"/>
      <c r="F322" s="79"/>
      <c r="G322" s="93"/>
      <c r="H322" s="92"/>
      <c r="I322" s="32"/>
      <c r="J322" s="32"/>
      <c r="K322" s="9"/>
      <c r="L322" s="9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" customHeight="1" x14ac:dyDescent="0.25">
      <c r="A323" s="103" t="s">
        <v>533</v>
      </c>
      <c r="B323" s="444" t="s">
        <v>443</v>
      </c>
      <c r="C323" s="445"/>
      <c r="D323" s="445"/>
      <c r="E323" s="445"/>
      <c r="F323" s="445"/>
      <c r="G323" s="445"/>
      <c r="H323" s="445"/>
      <c r="I323" s="32"/>
      <c r="J323" s="32"/>
      <c r="K323" s="9"/>
      <c r="L323" s="9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" customHeight="1" x14ac:dyDescent="0.25">
      <c r="A324" s="31"/>
      <c r="B324" s="387" t="s">
        <v>2</v>
      </c>
      <c r="C324" s="387"/>
      <c r="D324" s="387"/>
      <c r="E324" s="387"/>
      <c r="F324" s="387"/>
      <c r="G324" s="387" t="s">
        <v>450</v>
      </c>
      <c r="H324" s="31"/>
      <c r="I324" s="32"/>
      <c r="J324" s="32"/>
      <c r="K324" s="9"/>
      <c r="L324" s="9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" customHeight="1" x14ac:dyDescent="0.25">
      <c r="A325" s="51"/>
      <c r="B325" s="33" t="s">
        <v>529</v>
      </c>
      <c r="C325" s="34"/>
      <c r="D325" s="34"/>
      <c r="E325" s="95"/>
      <c r="F325" s="95"/>
      <c r="G325" s="95">
        <v>21.35</v>
      </c>
      <c r="H325" s="51"/>
      <c r="I325" s="32"/>
      <c r="J325" s="32"/>
      <c r="K325" s="9"/>
      <c r="L325" s="9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" customHeight="1" x14ac:dyDescent="0.25">
      <c r="A326" s="51"/>
      <c r="B326" s="33" t="s">
        <v>530</v>
      </c>
      <c r="C326" s="34"/>
      <c r="D326" s="34"/>
      <c r="E326" s="95"/>
      <c r="F326" s="95"/>
      <c r="G326" s="95">
        <v>45.83</v>
      </c>
      <c r="H326" s="51"/>
      <c r="I326" s="32"/>
      <c r="J326" s="32"/>
      <c r="K326" s="9"/>
      <c r="L326" s="9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" customHeight="1" x14ac:dyDescent="0.25">
      <c r="A327" s="51"/>
      <c r="B327" s="33" t="s">
        <v>530</v>
      </c>
      <c r="C327" s="34"/>
      <c r="D327" s="34"/>
      <c r="E327" s="95"/>
      <c r="F327" s="95"/>
      <c r="G327" s="95">
        <v>2.11</v>
      </c>
      <c r="H327" s="51"/>
      <c r="I327" s="32"/>
      <c r="J327" s="32"/>
      <c r="K327" s="9"/>
      <c r="L327" s="9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" customHeight="1" x14ac:dyDescent="0.25">
      <c r="A328" s="51"/>
      <c r="B328" s="33" t="s">
        <v>531</v>
      </c>
      <c r="C328" s="34"/>
      <c r="D328" s="34"/>
      <c r="E328" s="95"/>
      <c r="F328" s="95"/>
      <c r="G328" s="95">
        <v>7.51</v>
      </c>
      <c r="H328" s="51"/>
      <c r="I328" s="32"/>
      <c r="J328" s="32"/>
      <c r="K328" s="9"/>
      <c r="L328" s="9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" customHeight="1" x14ac:dyDescent="0.25">
      <c r="A329" s="51"/>
      <c r="B329" s="33" t="s">
        <v>530</v>
      </c>
      <c r="C329" s="34"/>
      <c r="D329" s="34"/>
      <c r="E329" s="95"/>
      <c r="F329" s="95"/>
      <c r="G329" s="95">
        <v>0.59</v>
      </c>
      <c r="H329" s="51"/>
      <c r="I329" s="32"/>
      <c r="J329" s="32"/>
      <c r="K329" s="9"/>
      <c r="L329" s="9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" customHeight="1" x14ac:dyDescent="0.25">
      <c r="A330" s="51"/>
      <c r="B330" s="424" t="s">
        <v>37</v>
      </c>
      <c r="C330" s="446"/>
      <c r="D330" s="446"/>
      <c r="E330" s="446"/>
      <c r="F330" s="446"/>
      <c r="G330" s="101">
        <f>SUM(G325:G329)</f>
        <v>77.390000000000015</v>
      </c>
      <c r="H330" s="51"/>
      <c r="I330" s="32"/>
      <c r="J330" s="32"/>
      <c r="K330" s="9"/>
      <c r="L330" s="9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" customHeight="1" x14ac:dyDescent="0.25">
      <c r="A331" s="92"/>
      <c r="B331" s="79"/>
      <c r="C331" s="79"/>
      <c r="D331" s="79"/>
      <c r="E331" s="79"/>
      <c r="F331" s="79"/>
      <c r="G331" s="93"/>
      <c r="H331" s="92"/>
      <c r="I331" s="32"/>
      <c r="J331" s="32"/>
      <c r="K331" s="9"/>
      <c r="L331" s="9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" customHeight="1" x14ac:dyDescent="0.25">
      <c r="A332" s="103" t="s">
        <v>534</v>
      </c>
      <c r="B332" s="444" t="s">
        <v>535</v>
      </c>
      <c r="C332" s="445"/>
      <c r="D332" s="445"/>
      <c r="E332" s="445"/>
      <c r="F332" s="445"/>
      <c r="G332" s="445"/>
      <c r="H332" s="445"/>
      <c r="I332" s="32"/>
      <c r="J332" s="32"/>
      <c r="K332" s="9"/>
      <c r="L332" s="9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" customHeight="1" x14ac:dyDescent="0.25">
      <c r="A333" s="31"/>
      <c r="B333" s="387" t="s">
        <v>2</v>
      </c>
      <c r="C333" s="387"/>
      <c r="D333" s="387"/>
      <c r="E333" s="387"/>
      <c r="F333" s="387"/>
      <c r="G333" s="387" t="s">
        <v>449</v>
      </c>
      <c r="H333" s="31"/>
      <c r="I333" s="32"/>
      <c r="J333" s="32"/>
      <c r="K333" s="9"/>
      <c r="L333" s="9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" customHeight="1" x14ac:dyDescent="0.25">
      <c r="A334" s="51"/>
      <c r="B334" s="33" t="s">
        <v>529</v>
      </c>
      <c r="C334" s="34"/>
      <c r="D334" s="34"/>
      <c r="E334" s="95"/>
      <c r="F334" s="95"/>
      <c r="G334" s="95">
        <v>326.60000000000002</v>
      </c>
      <c r="H334" s="51"/>
      <c r="I334" s="32"/>
      <c r="J334" s="32"/>
      <c r="K334" s="9"/>
      <c r="L334" s="9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" customHeight="1" x14ac:dyDescent="0.25">
      <c r="A335" s="51"/>
      <c r="B335" s="33" t="s">
        <v>530</v>
      </c>
      <c r="C335" s="34"/>
      <c r="D335" s="34"/>
      <c r="E335" s="95"/>
      <c r="F335" s="95"/>
      <c r="G335" s="95">
        <v>396.8</v>
      </c>
      <c r="H335" s="51"/>
      <c r="I335" s="32"/>
      <c r="J335" s="32"/>
      <c r="K335" s="9"/>
      <c r="L335" s="9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" customHeight="1" x14ac:dyDescent="0.25">
      <c r="A336" s="51"/>
      <c r="B336" s="33" t="s">
        <v>530</v>
      </c>
      <c r="C336" s="34"/>
      <c r="D336" s="34"/>
      <c r="E336" s="95"/>
      <c r="F336" s="95"/>
      <c r="G336" s="95">
        <v>21.5</v>
      </c>
      <c r="H336" s="51"/>
      <c r="I336" s="32"/>
      <c r="J336" s="32"/>
      <c r="K336" s="9"/>
      <c r="L336" s="9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" customHeight="1" x14ac:dyDescent="0.25">
      <c r="A337" s="51"/>
      <c r="B337" s="33" t="s">
        <v>531</v>
      </c>
      <c r="C337" s="34"/>
      <c r="D337" s="34"/>
      <c r="E337" s="95"/>
      <c r="F337" s="95"/>
      <c r="G337" s="95">
        <v>17.5</v>
      </c>
      <c r="H337" s="51"/>
      <c r="I337" s="32"/>
      <c r="J337" s="32"/>
      <c r="K337" s="9"/>
      <c r="L337" s="9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" customHeight="1" x14ac:dyDescent="0.25">
      <c r="A338" s="51"/>
      <c r="B338" s="33" t="s">
        <v>530</v>
      </c>
      <c r="C338" s="34"/>
      <c r="D338" s="34"/>
      <c r="E338" s="95"/>
      <c r="F338" s="95"/>
      <c r="G338" s="95">
        <v>5.2</v>
      </c>
      <c r="H338" s="51"/>
      <c r="I338" s="32"/>
      <c r="J338" s="32"/>
      <c r="K338" s="9"/>
      <c r="L338" s="9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" customHeight="1" x14ac:dyDescent="0.25">
      <c r="A339" s="51"/>
      <c r="B339" s="424" t="s">
        <v>37</v>
      </c>
      <c r="C339" s="446"/>
      <c r="D339" s="446"/>
      <c r="E339" s="446"/>
      <c r="F339" s="446"/>
      <c r="G339" s="101">
        <f>SUM(G334:G338)</f>
        <v>767.60000000000014</v>
      </c>
      <c r="H339" s="51"/>
      <c r="I339" s="32"/>
      <c r="J339" s="32"/>
      <c r="K339" s="9"/>
      <c r="L339" s="9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" customHeight="1" x14ac:dyDescent="0.25">
      <c r="A340" s="51"/>
      <c r="B340" s="116"/>
      <c r="C340" s="117"/>
      <c r="D340" s="117"/>
      <c r="E340" s="117"/>
      <c r="F340" s="117"/>
      <c r="G340" s="118"/>
      <c r="H340" s="91"/>
      <c r="I340" s="32"/>
      <c r="J340" s="32"/>
      <c r="K340" s="9"/>
      <c r="L340" s="9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" customHeight="1" x14ac:dyDescent="0.25">
      <c r="A341" s="103" t="s">
        <v>536</v>
      </c>
      <c r="B341" s="444" t="s">
        <v>537</v>
      </c>
      <c r="C341" s="445"/>
      <c r="D341" s="445"/>
      <c r="E341" s="445"/>
      <c r="F341" s="445"/>
      <c r="G341" s="445"/>
      <c r="H341" s="445"/>
      <c r="I341" s="32"/>
      <c r="J341" s="32"/>
      <c r="K341" s="9"/>
      <c r="L341" s="9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" customHeight="1" x14ac:dyDescent="0.25">
      <c r="A342" s="31"/>
      <c r="B342" s="387" t="s">
        <v>2</v>
      </c>
      <c r="C342" s="387"/>
      <c r="D342" s="387"/>
      <c r="E342" s="387"/>
      <c r="F342" s="387"/>
      <c r="G342" s="387" t="s">
        <v>449</v>
      </c>
      <c r="H342" s="31"/>
      <c r="I342" s="32"/>
      <c r="J342" s="32"/>
      <c r="K342" s="9"/>
      <c r="L342" s="9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" customHeight="1" x14ac:dyDescent="0.25">
      <c r="A343" s="51"/>
      <c r="B343" s="33" t="s">
        <v>529</v>
      </c>
      <c r="C343" s="34"/>
      <c r="D343" s="34"/>
      <c r="E343" s="95"/>
      <c r="F343" s="95"/>
      <c r="G343" s="95">
        <v>15.9</v>
      </c>
      <c r="H343" s="51"/>
      <c r="I343" s="32"/>
      <c r="J343" s="32"/>
      <c r="K343" s="9"/>
      <c r="L343" s="9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" customHeight="1" x14ac:dyDescent="0.25">
      <c r="A344" s="51"/>
      <c r="B344" s="33" t="s">
        <v>530</v>
      </c>
      <c r="C344" s="34"/>
      <c r="D344" s="34"/>
      <c r="E344" s="95"/>
      <c r="F344" s="95"/>
      <c r="G344" s="95">
        <v>1197.8</v>
      </c>
      <c r="H344" s="51"/>
      <c r="I344" s="32"/>
      <c r="J344" s="32"/>
      <c r="K344" s="9"/>
      <c r="L344" s="9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" customHeight="1" x14ac:dyDescent="0.25">
      <c r="A345" s="51"/>
      <c r="B345" s="33" t="s">
        <v>530</v>
      </c>
      <c r="C345" s="34"/>
      <c r="D345" s="34"/>
      <c r="E345" s="95"/>
      <c r="F345" s="95"/>
      <c r="G345" s="95">
        <v>35.6</v>
      </c>
      <c r="H345" s="51"/>
      <c r="I345" s="32"/>
      <c r="J345" s="32"/>
      <c r="K345" s="9"/>
      <c r="L345" s="9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" customHeight="1" x14ac:dyDescent="0.25">
      <c r="A346" s="51"/>
      <c r="B346" s="33" t="s">
        <v>531</v>
      </c>
      <c r="C346" s="34"/>
      <c r="D346" s="34"/>
      <c r="E346" s="95"/>
      <c r="F346" s="95"/>
      <c r="G346" s="95">
        <v>27.7</v>
      </c>
      <c r="H346" s="51"/>
      <c r="I346" s="32"/>
      <c r="J346" s="32"/>
      <c r="K346" s="9"/>
      <c r="L346" s="9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" customHeight="1" x14ac:dyDescent="0.25">
      <c r="A347" s="51"/>
      <c r="B347" s="33" t="s">
        <v>530</v>
      </c>
      <c r="C347" s="34"/>
      <c r="D347" s="34"/>
      <c r="E347" s="95"/>
      <c r="F347" s="95"/>
      <c r="G347" s="95">
        <v>9.6</v>
      </c>
      <c r="H347" s="51"/>
      <c r="I347" s="32"/>
      <c r="J347" s="32"/>
      <c r="K347" s="9"/>
      <c r="L347" s="9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" customHeight="1" x14ac:dyDescent="0.25">
      <c r="A348" s="51"/>
      <c r="B348" s="424" t="s">
        <v>37</v>
      </c>
      <c r="C348" s="446"/>
      <c r="D348" s="446"/>
      <c r="E348" s="446"/>
      <c r="F348" s="446"/>
      <c r="G348" s="101">
        <f>SUM(G343:G347)</f>
        <v>1286.5999999999999</v>
      </c>
      <c r="H348" s="51"/>
      <c r="I348" s="32"/>
      <c r="J348" s="32"/>
      <c r="K348" s="9"/>
      <c r="L348" s="9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" customHeight="1" x14ac:dyDescent="0.25">
      <c r="A349" s="51"/>
      <c r="B349" s="116"/>
      <c r="C349" s="117"/>
      <c r="D349" s="117"/>
      <c r="E349" s="117"/>
      <c r="F349" s="117"/>
      <c r="G349" s="118"/>
      <c r="H349" s="91"/>
      <c r="I349" s="32"/>
      <c r="J349" s="32"/>
      <c r="K349" s="9"/>
      <c r="L349" s="9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" customHeight="1" x14ac:dyDescent="0.25">
      <c r="A350" s="103" t="s">
        <v>538</v>
      </c>
      <c r="B350" s="444" t="s">
        <v>539</v>
      </c>
      <c r="C350" s="445"/>
      <c r="D350" s="445"/>
      <c r="E350" s="445"/>
      <c r="F350" s="445"/>
      <c r="G350" s="445"/>
      <c r="H350" s="445"/>
      <c r="I350" s="32"/>
      <c r="J350" s="32"/>
      <c r="K350" s="9"/>
      <c r="L350" s="9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" customHeight="1" x14ac:dyDescent="0.25">
      <c r="A351" s="31"/>
      <c r="B351" s="387" t="s">
        <v>2</v>
      </c>
      <c r="C351" s="387"/>
      <c r="D351" s="387"/>
      <c r="E351" s="387"/>
      <c r="F351" s="387"/>
      <c r="G351" s="387" t="s">
        <v>449</v>
      </c>
      <c r="H351" s="31"/>
      <c r="I351" s="32"/>
      <c r="J351" s="32"/>
      <c r="K351" s="9"/>
      <c r="L351" s="9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" customHeight="1" x14ac:dyDescent="0.25">
      <c r="A352" s="51"/>
      <c r="B352" s="33" t="s">
        <v>530</v>
      </c>
      <c r="C352" s="34"/>
      <c r="D352" s="34"/>
      <c r="E352" s="95"/>
      <c r="F352" s="95"/>
      <c r="G352" s="95">
        <v>11.7</v>
      </c>
      <c r="H352" s="51"/>
      <c r="I352" s="32"/>
      <c r="J352" s="32"/>
      <c r="K352" s="9"/>
      <c r="L352" s="9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" customHeight="1" x14ac:dyDescent="0.25">
      <c r="A353" s="51"/>
      <c r="B353" s="33" t="s">
        <v>531</v>
      </c>
      <c r="C353" s="34"/>
      <c r="D353" s="34"/>
      <c r="E353" s="95"/>
      <c r="F353" s="95"/>
      <c r="G353" s="95">
        <v>275</v>
      </c>
      <c r="H353" s="51"/>
      <c r="I353" s="32"/>
      <c r="J353" s="32"/>
      <c r="K353" s="9"/>
      <c r="L353" s="9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" customHeight="1" x14ac:dyDescent="0.25">
      <c r="A354" s="51"/>
      <c r="B354" s="424" t="s">
        <v>37</v>
      </c>
      <c r="C354" s="446"/>
      <c r="D354" s="446"/>
      <c r="E354" s="446"/>
      <c r="F354" s="446"/>
      <c r="G354" s="101">
        <f>SUM(G352:G353)</f>
        <v>286.7</v>
      </c>
      <c r="H354" s="51"/>
      <c r="I354" s="32"/>
      <c r="J354" s="32"/>
      <c r="K354" s="9"/>
      <c r="L354" s="9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" customHeight="1" x14ac:dyDescent="0.25">
      <c r="A355" s="51"/>
      <c r="B355" s="116"/>
      <c r="C355" s="117"/>
      <c r="D355" s="117"/>
      <c r="E355" s="117"/>
      <c r="F355" s="117"/>
      <c r="G355" s="118"/>
      <c r="H355" s="91"/>
      <c r="I355" s="32"/>
      <c r="J355" s="32"/>
      <c r="K355" s="9"/>
      <c r="L355" s="9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" customHeight="1" x14ac:dyDescent="0.25">
      <c r="A356" s="103" t="s">
        <v>540</v>
      </c>
      <c r="B356" s="444" t="s">
        <v>541</v>
      </c>
      <c r="C356" s="445"/>
      <c r="D356" s="445"/>
      <c r="E356" s="445"/>
      <c r="F356" s="445"/>
      <c r="G356" s="445"/>
      <c r="H356" s="445"/>
      <c r="I356" s="32"/>
      <c r="J356" s="32"/>
      <c r="K356" s="9"/>
      <c r="L356" s="9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" customHeight="1" x14ac:dyDescent="0.25">
      <c r="A357" s="31"/>
      <c r="B357" s="387" t="s">
        <v>2</v>
      </c>
      <c r="C357" s="387"/>
      <c r="D357" s="387"/>
      <c r="E357" s="387"/>
      <c r="F357" s="387"/>
      <c r="G357" s="387" t="s">
        <v>449</v>
      </c>
      <c r="H357" s="31"/>
      <c r="I357" s="32"/>
      <c r="J357" s="32"/>
      <c r="K357" s="9"/>
      <c r="L357" s="9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" customHeight="1" x14ac:dyDescent="0.25">
      <c r="A358" s="51"/>
      <c r="B358" s="33" t="s">
        <v>530</v>
      </c>
      <c r="C358" s="34"/>
      <c r="D358" s="34"/>
      <c r="E358" s="95"/>
      <c r="F358" s="95"/>
      <c r="G358" s="95">
        <v>3.1</v>
      </c>
      <c r="H358" s="51"/>
      <c r="I358" s="32"/>
      <c r="J358" s="32"/>
      <c r="K358" s="9"/>
      <c r="L358" s="9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" customHeight="1" x14ac:dyDescent="0.25">
      <c r="A359" s="51"/>
      <c r="B359" s="33" t="s">
        <v>531</v>
      </c>
      <c r="C359" s="34"/>
      <c r="D359" s="34"/>
      <c r="E359" s="95"/>
      <c r="F359" s="95"/>
      <c r="G359" s="95">
        <v>324.8</v>
      </c>
      <c r="H359" s="51"/>
      <c r="I359" s="32"/>
      <c r="J359" s="32"/>
      <c r="K359" s="9"/>
      <c r="L359" s="9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" customHeight="1" x14ac:dyDescent="0.25">
      <c r="A360" s="51"/>
      <c r="B360" s="424" t="s">
        <v>37</v>
      </c>
      <c r="C360" s="446"/>
      <c r="D360" s="446"/>
      <c r="E360" s="446"/>
      <c r="F360" s="446"/>
      <c r="G360" s="101">
        <f>SUM(G358:G359)</f>
        <v>327.90000000000003</v>
      </c>
      <c r="H360" s="51"/>
      <c r="I360" s="32"/>
      <c r="J360" s="32"/>
      <c r="K360" s="9"/>
      <c r="L360" s="9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" customHeight="1" x14ac:dyDescent="0.25">
      <c r="A361" s="51"/>
      <c r="B361" s="116"/>
      <c r="C361" s="117"/>
      <c r="D361" s="117"/>
      <c r="E361" s="117"/>
      <c r="F361" s="117"/>
      <c r="G361" s="118"/>
      <c r="H361" s="91"/>
      <c r="I361" s="32"/>
      <c r="J361" s="32"/>
      <c r="K361" s="9"/>
      <c r="L361" s="9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" customHeight="1" x14ac:dyDescent="0.25">
      <c r="A362" s="103" t="s">
        <v>542</v>
      </c>
      <c r="B362" s="444" t="s">
        <v>543</v>
      </c>
      <c r="C362" s="445"/>
      <c r="D362" s="445"/>
      <c r="E362" s="445"/>
      <c r="F362" s="445"/>
      <c r="G362" s="445"/>
      <c r="H362" s="445"/>
      <c r="I362" s="32"/>
      <c r="J362" s="32"/>
      <c r="K362" s="9"/>
      <c r="L362" s="9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" customHeight="1" x14ac:dyDescent="0.25">
      <c r="A363" s="31"/>
      <c r="B363" s="387" t="s">
        <v>2</v>
      </c>
      <c r="C363" s="387"/>
      <c r="D363" s="387"/>
      <c r="E363" s="387"/>
      <c r="F363" s="387"/>
      <c r="G363" s="387" t="s">
        <v>449</v>
      </c>
      <c r="H363" s="31"/>
      <c r="I363" s="32"/>
      <c r="J363" s="32"/>
      <c r="K363" s="9"/>
      <c r="L363" s="9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" customHeight="1" x14ac:dyDescent="0.25">
      <c r="A364" s="51"/>
      <c r="B364" s="33" t="s">
        <v>529</v>
      </c>
      <c r="C364" s="34"/>
      <c r="D364" s="34"/>
      <c r="E364" s="95"/>
      <c r="F364" s="95"/>
      <c r="G364" s="95">
        <v>939</v>
      </c>
      <c r="H364" s="51"/>
      <c r="I364" s="32"/>
      <c r="J364" s="32"/>
      <c r="K364" s="9"/>
      <c r="L364" s="9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" customHeight="1" x14ac:dyDescent="0.25">
      <c r="A365" s="51"/>
      <c r="B365" s="33" t="s">
        <v>530</v>
      </c>
      <c r="C365" s="34"/>
      <c r="D365" s="34"/>
      <c r="E365" s="95"/>
      <c r="F365" s="95"/>
      <c r="G365" s="95">
        <v>747.8</v>
      </c>
      <c r="H365" s="51"/>
      <c r="I365" s="32"/>
      <c r="J365" s="32"/>
      <c r="K365" s="9"/>
      <c r="L365" s="9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" customHeight="1" x14ac:dyDescent="0.25">
      <c r="A366" s="51"/>
      <c r="B366" s="33" t="s">
        <v>530</v>
      </c>
      <c r="C366" s="34"/>
      <c r="D366" s="34"/>
      <c r="E366" s="95"/>
      <c r="F366" s="95"/>
      <c r="G366" s="95">
        <v>41.2</v>
      </c>
      <c r="H366" s="51"/>
      <c r="I366" s="32"/>
      <c r="J366" s="32"/>
      <c r="K366" s="9"/>
      <c r="L366" s="9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" customHeight="1" x14ac:dyDescent="0.25">
      <c r="A367" s="51"/>
      <c r="B367" s="33" t="s">
        <v>531</v>
      </c>
      <c r="C367" s="34"/>
      <c r="D367" s="34"/>
      <c r="E367" s="95"/>
      <c r="F367" s="95"/>
      <c r="G367" s="95">
        <v>115.6</v>
      </c>
      <c r="H367" s="51"/>
      <c r="I367" s="32"/>
      <c r="J367" s="32"/>
      <c r="K367" s="9"/>
      <c r="L367" s="9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" customHeight="1" x14ac:dyDescent="0.25">
      <c r="A368" s="51"/>
      <c r="B368" s="33" t="s">
        <v>530</v>
      </c>
      <c r="C368" s="34"/>
      <c r="D368" s="34"/>
      <c r="E368" s="95"/>
      <c r="F368" s="95"/>
      <c r="G368" s="95">
        <v>20.2</v>
      </c>
      <c r="H368" s="51"/>
      <c r="I368" s="32"/>
      <c r="J368" s="32"/>
      <c r="K368" s="9"/>
      <c r="L368" s="9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" customHeight="1" x14ac:dyDescent="0.25">
      <c r="A369" s="51"/>
      <c r="B369" s="424" t="s">
        <v>37</v>
      </c>
      <c r="C369" s="446"/>
      <c r="D369" s="446"/>
      <c r="E369" s="446"/>
      <c r="F369" s="446"/>
      <c r="G369" s="101">
        <f>SUM(G364:G368)</f>
        <v>1863.8</v>
      </c>
      <c r="H369" s="51"/>
      <c r="I369" s="32"/>
      <c r="J369" s="32"/>
      <c r="K369" s="9"/>
      <c r="L369" s="9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" customHeight="1" x14ac:dyDescent="0.25">
      <c r="A370" s="51"/>
      <c r="B370" s="116"/>
      <c r="C370" s="117"/>
      <c r="D370" s="117"/>
      <c r="E370" s="117"/>
      <c r="F370" s="117"/>
      <c r="G370" s="118"/>
      <c r="H370" s="91"/>
      <c r="I370" s="32"/>
      <c r="J370" s="32"/>
      <c r="K370" s="9"/>
      <c r="L370" s="9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" customHeight="1" x14ac:dyDescent="0.25">
      <c r="A371" s="103" t="s">
        <v>544</v>
      </c>
      <c r="B371" s="444" t="s">
        <v>546</v>
      </c>
      <c r="C371" s="445"/>
      <c r="D371" s="445"/>
      <c r="E371" s="445"/>
      <c r="F371" s="445"/>
      <c r="G371" s="445"/>
      <c r="H371" s="445"/>
      <c r="I371" s="32"/>
      <c r="J371" s="32"/>
      <c r="K371" s="9"/>
      <c r="L371" s="9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" customHeight="1" x14ac:dyDescent="0.25">
      <c r="A372" s="31"/>
      <c r="B372" s="387" t="s">
        <v>2</v>
      </c>
      <c r="C372" s="387"/>
      <c r="D372" s="387"/>
      <c r="E372" s="387"/>
      <c r="F372" s="387"/>
      <c r="G372" s="387" t="s">
        <v>449</v>
      </c>
      <c r="H372" s="31"/>
      <c r="I372" s="32"/>
      <c r="J372" s="32"/>
      <c r="K372" s="9"/>
      <c r="L372" s="9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" customHeight="1" x14ac:dyDescent="0.25">
      <c r="A373" s="51"/>
      <c r="B373" s="33" t="s">
        <v>529</v>
      </c>
      <c r="C373" s="34"/>
      <c r="D373" s="34"/>
      <c r="E373" s="95"/>
      <c r="F373" s="95"/>
      <c r="G373" s="95">
        <v>719</v>
      </c>
      <c r="H373" s="51"/>
      <c r="I373" s="32"/>
      <c r="J373" s="32"/>
      <c r="K373" s="9"/>
      <c r="L373" s="9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" customHeight="1" x14ac:dyDescent="0.25">
      <c r="A374" s="51"/>
      <c r="B374" s="33" t="s">
        <v>530</v>
      </c>
      <c r="C374" s="34"/>
      <c r="D374" s="34"/>
      <c r="E374" s="95"/>
      <c r="F374" s="95"/>
      <c r="G374" s="95">
        <v>673.6</v>
      </c>
      <c r="H374" s="51"/>
      <c r="I374" s="32"/>
      <c r="J374" s="32"/>
      <c r="K374" s="9"/>
      <c r="L374" s="9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" customHeight="1" x14ac:dyDescent="0.25">
      <c r="A375" s="51"/>
      <c r="B375" s="33" t="s">
        <v>530</v>
      </c>
      <c r="C375" s="34"/>
      <c r="D375" s="34"/>
      <c r="E375" s="95"/>
      <c r="F375" s="95"/>
      <c r="G375" s="95">
        <v>41</v>
      </c>
      <c r="H375" s="51"/>
      <c r="I375" s="32"/>
      <c r="J375" s="32"/>
      <c r="K375" s="9"/>
      <c r="L375" s="9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" customHeight="1" x14ac:dyDescent="0.25">
      <c r="A376" s="51"/>
      <c r="B376" s="424" t="s">
        <v>37</v>
      </c>
      <c r="C376" s="446"/>
      <c r="D376" s="446"/>
      <c r="E376" s="446"/>
      <c r="F376" s="446"/>
      <c r="G376" s="101">
        <f>SUM(G373:G375)</f>
        <v>1433.6</v>
      </c>
      <c r="H376" s="51"/>
      <c r="I376" s="32"/>
      <c r="J376" s="32"/>
      <c r="K376" s="9"/>
      <c r="L376" s="9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" customHeight="1" x14ac:dyDescent="0.25">
      <c r="A377" s="51"/>
      <c r="B377" s="116"/>
      <c r="C377" s="117"/>
      <c r="D377" s="117"/>
      <c r="E377" s="117"/>
      <c r="F377" s="117"/>
      <c r="G377" s="118"/>
      <c r="H377" s="91"/>
      <c r="I377" s="32"/>
      <c r="J377" s="32"/>
      <c r="K377" s="9"/>
      <c r="L377" s="9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" customHeight="1" x14ac:dyDescent="0.25">
      <c r="A378" s="103" t="s">
        <v>545</v>
      </c>
      <c r="B378" s="444" t="s">
        <v>548</v>
      </c>
      <c r="C378" s="445"/>
      <c r="D378" s="445"/>
      <c r="E378" s="445"/>
      <c r="F378" s="445"/>
      <c r="G378" s="445"/>
      <c r="H378" s="445"/>
      <c r="I378" s="32"/>
      <c r="J378" s="32"/>
      <c r="K378" s="9"/>
      <c r="L378" s="9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" customHeight="1" x14ac:dyDescent="0.25">
      <c r="A379" s="31"/>
      <c r="B379" s="387" t="s">
        <v>2</v>
      </c>
      <c r="C379" s="387"/>
      <c r="D379" s="387"/>
      <c r="E379" s="387"/>
      <c r="F379" s="387"/>
      <c r="G379" s="387" t="s">
        <v>449</v>
      </c>
      <c r="H379" s="31"/>
      <c r="I379" s="32"/>
      <c r="J379" s="32"/>
      <c r="K379" s="9"/>
      <c r="L379" s="9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" customHeight="1" x14ac:dyDescent="0.25">
      <c r="A380" s="51"/>
      <c r="B380" s="33" t="s">
        <v>529</v>
      </c>
      <c r="C380" s="34"/>
      <c r="D380" s="34"/>
      <c r="E380" s="95"/>
      <c r="F380" s="95"/>
      <c r="G380" s="95">
        <v>37.799999999999997</v>
      </c>
      <c r="H380" s="51"/>
      <c r="I380" s="32"/>
      <c r="J380" s="32"/>
      <c r="K380" s="9"/>
      <c r="L380" s="9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" customHeight="1" x14ac:dyDescent="0.25">
      <c r="A381" s="51"/>
      <c r="B381" s="33" t="s">
        <v>530</v>
      </c>
      <c r="C381" s="34"/>
      <c r="D381" s="34"/>
      <c r="E381" s="95"/>
      <c r="F381" s="95"/>
      <c r="G381" s="95">
        <v>577.9</v>
      </c>
      <c r="H381" s="51"/>
      <c r="I381" s="32"/>
      <c r="J381" s="32"/>
      <c r="K381" s="9"/>
      <c r="L381" s="9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" customHeight="1" x14ac:dyDescent="0.25">
      <c r="A382" s="51"/>
      <c r="B382" s="424" t="s">
        <v>37</v>
      </c>
      <c r="C382" s="446"/>
      <c r="D382" s="446"/>
      <c r="E382" s="446"/>
      <c r="F382" s="446"/>
      <c r="G382" s="101">
        <f>SUM(G380:G381)</f>
        <v>615.69999999999993</v>
      </c>
      <c r="H382" s="51"/>
      <c r="I382" s="32"/>
      <c r="J382" s="32"/>
      <c r="K382" s="9"/>
      <c r="L382" s="9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" customHeight="1" x14ac:dyDescent="0.25">
      <c r="A383" s="51"/>
      <c r="B383" s="116"/>
      <c r="C383" s="117"/>
      <c r="D383" s="117"/>
      <c r="E383" s="117"/>
      <c r="F383" s="117"/>
      <c r="G383" s="118"/>
      <c r="H383" s="91"/>
      <c r="I383" s="32"/>
      <c r="J383" s="32"/>
      <c r="K383" s="9"/>
      <c r="L383" s="9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" customHeight="1" x14ac:dyDescent="0.25">
      <c r="A384" s="103" t="s">
        <v>547</v>
      </c>
      <c r="B384" s="463" t="s">
        <v>549</v>
      </c>
      <c r="C384" s="464"/>
      <c r="D384" s="464"/>
      <c r="E384" s="464"/>
      <c r="F384" s="464"/>
      <c r="G384" s="464"/>
      <c r="H384" s="465"/>
      <c r="I384" s="32"/>
      <c r="J384" s="32"/>
      <c r="K384" s="9"/>
      <c r="L384" s="9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" customHeight="1" x14ac:dyDescent="0.25">
      <c r="A385" s="105"/>
      <c r="B385" s="460" t="s">
        <v>564</v>
      </c>
      <c r="C385" s="461"/>
      <c r="D385" s="461"/>
      <c r="E385" s="461"/>
      <c r="F385" s="461"/>
      <c r="G385" s="462"/>
      <c r="H385" s="106"/>
      <c r="I385" s="32"/>
      <c r="J385" s="32"/>
      <c r="K385" s="9"/>
      <c r="L385" s="9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" customHeight="1" x14ac:dyDescent="0.25">
      <c r="A386" s="31"/>
      <c r="B386" s="387" t="s">
        <v>401</v>
      </c>
      <c r="C386" s="387" t="s">
        <v>184</v>
      </c>
      <c r="D386" s="387"/>
      <c r="E386" s="387"/>
      <c r="F386" s="387"/>
      <c r="G386" s="387" t="s">
        <v>469</v>
      </c>
      <c r="H386" s="31"/>
      <c r="I386" s="32"/>
      <c r="J386" s="32"/>
      <c r="K386" s="9"/>
      <c r="L386" s="9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" customHeight="1" x14ac:dyDescent="0.25">
      <c r="A387" s="51"/>
      <c r="B387" s="34" t="s">
        <v>466</v>
      </c>
      <c r="C387" s="34">
        <v>1</v>
      </c>
      <c r="D387" s="107"/>
      <c r="E387" s="107"/>
      <c r="F387" s="107"/>
      <c r="G387" s="107">
        <f>76.95/4</f>
        <v>19.237500000000001</v>
      </c>
      <c r="H387" s="51"/>
      <c r="I387" s="32"/>
      <c r="J387" s="32"/>
      <c r="K387" s="9"/>
      <c r="L387" s="9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" customHeight="1" x14ac:dyDescent="0.25">
      <c r="A388" s="51"/>
      <c r="B388" s="34" t="s">
        <v>467</v>
      </c>
      <c r="C388" s="34">
        <v>1</v>
      </c>
      <c r="D388" s="107"/>
      <c r="E388" s="107"/>
      <c r="F388" s="107"/>
      <c r="G388" s="107">
        <f>71.69/4</f>
        <v>17.922499999999999</v>
      </c>
      <c r="H388" s="51"/>
      <c r="I388" s="32"/>
      <c r="J388" s="32"/>
      <c r="K388" s="9"/>
      <c r="L388" s="9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" customHeight="1" x14ac:dyDescent="0.25">
      <c r="A389" s="51"/>
      <c r="B389" s="34" t="s">
        <v>566</v>
      </c>
      <c r="C389" s="34">
        <v>1</v>
      </c>
      <c r="D389" s="107"/>
      <c r="E389" s="107"/>
      <c r="F389" s="107"/>
      <c r="G389" s="107">
        <f>70.88/4</f>
        <v>17.72</v>
      </c>
      <c r="H389" s="51"/>
      <c r="I389" s="32"/>
      <c r="J389" s="32"/>
      <c r="K389" s="9"/>
      <c r="L389" s="9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" customHeight="1" x14ac:dyDescent="0.25">
      <c r="A390" s="51"/>
      <c r="B390" s="34" t="s">
        <v>567</v>
      </c>
      <c r="C390" s="34">
        <v>1</v>
      </c>
      <c r="D390" s="107"/>
      <c r="E390" s="107"/>
      <c r="F390" s="107"/>
      <c r="G390" s="107">
        <f>22.8/4</f>
        <v>5.7</v>
      </c>
      <c r="H390" s="51"/>
      <c r="I390" s="32"/>
      <c r="J390" s="32"/>
      <c r="K390" s="9"/>
      <c r="L390" s="9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" customHeight="1" x14ac:dyDescent="0.25">
      <c r="A391" s="51"/>
      <c r="B391" s="34" t="s">
        <v>568</v>
      </c>
      <c r="C391" s="34">
        <v>1</v>
      </c>
      <c r="D391" s="107"/>
      <c r="E391" s="107"/>
      <c r="F391" s="107"/>
      <c r="G391" s="107">
        <f>16.46/4</f>
        <v>4.1150000000000002</v>
      </c>
      <c r="H391" s="51"/>
      <c r="I391" s="32"/>
      <c r="J391" s="32"/>
      <c r="K391" s="9"/>
      <c r="L391" s="9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" customHeight="1" x14ac:dyDescent="0.25">
      <c r="A392" s="51"/>
      <c r="B392" s="34" t="s">
        <v>569</v>
      </c>
      <c r="C392" s="34">
        <v>1</v>
      </c>
      <c r="D392" s="107"/>
      <c r="E392" s="107"/>
      <c r="F392" s="107"/>
      <c r="G392" s="107">
        <f>21.24/4</f>
        <v>5.31</v>
      </c>
      <c r="H392" s="51"/>
      <c r="I392" s="32"/>
      <c r="J392" s="32"/>
      <c r="K392" s="9"/>
      <c r="L392" s="9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" customHeight="1" x14ac:dyDescent="0.25">
      <c r="A393" s="51"/>
      <c r="B393" s="34" t="s">
        <v>570</v>
      </c>
      <c r="C393" s="34">
        <v>1</v>
      </c>
      <c r="D393" s="107"/>
      <c r="E393" s="107"/>
      <c r="F393" s="107"/>
      <c r="G393" s="107">
        <f>21/4</f>
        <v>5.25</v>
      </c>
      <c r="H393" s="51"/>
      <c r="I393" s="32"/>
      <c r="J393" s="32"/>
      <c r="K393" s="9"/>
      <c r="L393" s="9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" customHeight="1" x14ac:dyDescent="0.25">
      <c r="A394" s="51"/>
      <c r="B394" s="34" t="s">
        <v>571</v>
      </c>
      <c r="C394" s="34">
        <v>1</v>
      </c>
      <c r="D394" s="107"/>
      <c r="E394" s="107"/>
      <c r="F394" s="107"/>
      <c r="G394" s="107">
        <f>103.55/4</f>
        <v>25.887499999999999</v>
      </c>
      <c r="H394" s="51"/>
      <c r="I394" s="32"/>
      <c r="J394" s="32"/>
      <c r="K394" s="9"/>
      <c r="L394" s="9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" customHeight="1" x14ac:dyDescent="0.25">
      <c r="A395" s="51"/>
      <c r="B395" s="34" t="s">
        <v>572</v>
      </c>
      <c r="C395" s="34">
        <v>1</v>
      </c>
      <c r="D395" s="107"/>
      <c r="E395" s="107"/>
      <c r="F395" s="107"/>
      <c r="G395" s="107">
        <f>52.52/4</f>
        <v>13.13</v>
      </c>
      <c r="H395" s="51"/>
      <c r="I395" s="32"/>
      <c r="J395" s="32"/>
      <c r="K395" s="9"/>
      <c r="L395" s="9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" customHeight="1" x14ac:dyDescent="0.25">
      <c r="A396" s="51"/>
      <c r="B396" s="34" t="s">
        <v>573</v>
      </c>
      <c r="C396" s="34">
        <v>1</v>
      </c>
      <c r="D396" s="107"/>
      <c r="E396" s="107"/>
      <c r="F396" s="107"/>
      <c r="G396" s="107">
        <f>107.23/4</f>
        <v>26.807500000000001</v>
      </c>
      <c r="H396" s="51"/>
      <c r="I396" s="32"/>
      <c r="J396" s="32"/>
      <c r="K396" s="9"/>
      <c r="L396" s="9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" customHeight="1" x14ac:dyDescent="0.25">
      <c r="A397" s="51"/>
      <c r="B397" s="34" t="s">
        <v>574</v>
      </c>
      <c r="C397" s="34">
        <v>1</v>
      </c>
      <c r="D397" s="107"/>
      <c r="E397" s="107"/>
      <c r="F397" s="107"/>
      <c r="G397" s="107">
        <f>79.34/4</f>
        <v>19.835000000000001</v>
      </c>
      <c r="H397" s="51"/>
      <c r="I397" s="32"/>
      <c r="J397" s="32"/>
      <c r="K397" s="9"/>
      <c r="L397" s="9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" customHeight="1" x14ac:dyDescent="0.25">
      <c r="A398" s="51"/>
      <c r="B398" s="34" t="s">
        <v>575</v>
      </c>
      <c r="C398" s="34">
        <v>1</v>
      </c>
      <c r="D398" s="107"/>
      <c r="E398" s="107"/>
      <c r="F398" s="107"/>
      <c r="G398" s="107">
        <f>64.54/4</f>
        <v>16.135000000000002</v>
      </c>
      <c r="H398" s="51"/>
      <c r="I398" s="32"/>
      <c r="J398" s="32"/>
      <c r="K398" s="9"/>
      <c r="L398" s="9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" customHeight="1" x14ac:dyDescent="0.25">
      <c r="A399" s="51"/>
      <c r="B399" s="34" t="s">
        <v>576</v>
      </c>
      <c r="C399" s="34">
        <v>1</v>
      </c>
      <c r="D399" s="107"/>
      <c r="E399" s="107"/>
      <c r="F399" s="107"/>
      <c r="G399" s="107">
        <f>93.19/4</f>
        <v>23.297499999999999</v>
      </c>
      <c r="H399" s="51"/>
      <c r="I399" s="32"/>
      <c r="J399" s="32"/>
      <c r="K399" s="9"/>
      <c r="L399" s="9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" customHeight="1" x14ac:dyDescent="0.25">
      <c r="A400" s="51"/>
      <c r="B400" s="34" t="s">
        <v>577</v>
      </c>
      <c r="C400" s="34">
        <v>1</v>
      </c>
      <c r="D400" s="107"/>
      <c r="E400" s="107"/>
      <c r="F400" s="107"/>
      <c r="G400" s="107">
        <f>103.54/4</f>
        <v>25.885000000000002</v>
      </c>
      <c r="H400" s="51"/>
      <c r="I400" s="32"/>
      <c r="J400" s="32"/>
      <c r="K400" s="9"/>
      <c r="L400" s="9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" customHeight="1" x14ac:dyDescent="0.25">
      <c r="A401" s="51"/>
      <c r="B401" s="34" t="s">
        <v>558</v>
      </c>
      <c r="C401" s="34">
        <v>1</v>
      </c>
      <c r="D401" s="107"/>
      <c r="E401" s="107"/>
      <c r="F401" s="107"/>
      <c r="G401" s="107">
        <f>64.38/4</f>
        <v>16.094999999999999</v>
      </c>
      <c r="H401" s="51"/>
      <c r="I401" s="32"/>
      <c r="J401" s="32"/>
      <c r="K401" s="9"/>
      <c r="L401" s="9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" customHeight="1" x14ac:dyDescent="0.25">
      <c r="A402" s="51"/>
      <c r="B402" s="34" t="s">
        <v>559</v>
      </c>
      <c r="C402" s="34">
        <v>1</v>
      </c>
      <c r="D402" s="107"/>
      <c r="E402" s="107"/>
      <c r="F402" s="107"/>
      <c r="G402" s="107">
        <f>66.44/4</f>
        <v>16.61</v>
      </c>
      <c r="H402" s="51"/>
      <c r="I402" s="32"/>
      <c r="J402" s="32"/>
      <c r="K402" s="9"/>
      <c r="L402" s="9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" customHeight="1" x14ac:dyDescent="0.25">
      <c r="A403" s="51"/>
      <c r="B403" s="34" t="s">
        <v>560</v>
      </c>
      <c r="C403" s="34">
        <v>1</v>
      </c>
      <c r="D403" s="107"/>
      <c r="E403" s="107"/>
      <c r="F403" s="107"/>
      <c r="G403" s="107">
        <f>36.26/4</f>
        <v>9.0649999999999995</v>
      </c>
      <c r="H403" s="51"/>
      <c r="I403" s="32"/>
      <c r="J403" s="32"/>
      <c r="K403" s="9"/>
      <c r="L403" s="9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" customHeight="1" x14ac:dyDescent="0.25">
      <c r="A404" s="51"/>
      <c r="B404" s="34" t="s">
        <v>561</v>
      </c>
      <c r="C404" s="34">
        <v>1</v>
      </c>
      <c r="D404" s="107"/>
      <c r="E404" s="107"/>
      <c r="F404" s="107"/>
      <c r="G404" s="107">
        <f>35.49/4</f>
        <v>8.8725000000000005</v>
      </c>
      <c r="H404" s="51"/>
      <c r="I404" s="32"/>
      <c r="J404" s="32"/>
      <c r="K404" s="9"/>
      <c r="L404" s="9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" customHeight="1" x14ac:dyDescent="0.25">
      <c r="A405" s="51"/>
      <c r="B405" s="34" t="s">
        <v>562</v>
      </c>
      <c r="C405" s="34">
        <v>1</v>
      </c>
      <c r="D405" s="107"/>
      <c r="E405" s="107"/>
      <c r="F405" s="107"/>
      <c r="G405" s="107">
        <f>12.29/4</f>
        <v>3.0724999999999998</v>
      </c>
      <c r="H405" s="51"/>
      <c r="I405" s="32"/>
      <c r="J405" s="32"/>
      <c r="K405" s="9"/>
      <c r="L405" s="9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" customHeight="1" x14ac:dyDescent="0.25">
      <c r="A406" s="51"/>
      <c r="B406" s="34" t="s">
        <v>563</v>
      </c>
      <c r="C406" s="34">
        <v>1</v>
      </c>
      <c r="D406" s="107"/>
      <c r="E406" s="107"/>
      <c r="F406" s="107"/>
      <c r="G406" s="107">
        <f>5.89/4</f>
        <v>1.4724999999999999</v>
      </c>
      <c r="H406" s="51"/>
      <c r="I406" s="32"/>
      <c r="J406" s="32"/>
      <c r="K406" s="9"/>
      <c r="L406" s="9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" customHeight="1" x14ac:dyDescent="0.25">
      <c r="A407" s="51"/>
      <c r="B407" s="424" t="s">
        <v>37</v>
      </c>
      <c r="C407" s="446"/>
      <c r="D407" s="446"/>
      <c r="E407" s="446"/>
      <c r="F407" s="446"/>
      <c r="G407" s="101">
        <f>SUM(G387:G406)</f>
        <v>281.41999999999996</v>
      </c>
      <c r="H407" s="51">
        <f>70.5+256.92</f>
        <v>327.42</v>
      </c>
      <c r="I407" s="32"/>
      <c r="J407" s="32"/>
      <c r="K407" s="9"/>
      <c r="L407" s="9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" customHeight="1" x14ac:dyDescent="0.25">
      <c r="A408" s="51"/>
      <c r="B408" s="116"/>
      <c r="C408" s="117"/>
      <c r="D408" s="117"/>
      <c r="E408" s="117"/>
      <c r="F408" s="117"/>
      <c r="G408" s="118"/>
      <c r="H408" s="91"/>
      <c r="I408" s="32"/>
      <c r="J408" s="32"/>
      <c r="K408" s="9"/>
      <c r="L408" s="9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" customHeight="1" x14ac:dyDescent="0.25">
      <c r="A409" s="103" t="s">
        <v>578</v>
      </c>
      <c r="B409" s="463" t="s">
        <v>579</v>
      </c>
      <c r="C409" s="464"/>
      <c r="D409" s="464"/>
      <c r="E409" s="464"/>
      <c r="F409" s="464"/>
      <c r="G409" s="464"/>
      <c r="H409" s="465"/>
      <c r="I409" s="32"/>
      <c r="J409" s="32"/>
      <c r="K409" s="9"/>
      <c r="L409" s="9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" customHeight="1" x14ac:dyDescent="0.25">
      <c r="A410" s="51"/>
      <c r="B410" s="460" t="s">
        <v>565</v>
      </c>
      <c r="C410" s="461"/>
      <c r="D410" s="461"/>
      <c r="E410" s="461"/>
      <c r="F410" s="461"/>
      <c r="G410" s="462"/>
      <c r="H410" s="91"/>
      <c r="I410" s="32"/>
      <c r="J410" s="32"/>
      <c r="K410" s="9"/>
      <c r="L410" s="9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" customHeight="1" x14ac:dyDescent="0.25">
      <c r="A411" s="51"/>
      <c r="B411" s="387" t="s">
        <v>401</v>
      </c>
      <c r="C411" s="387" t="s">
        <v>184</v>
      </c>
      <c r="D411" s="387"/>
      <c r="E411" s="387"/>
      <c r="F411" s="387"/>
      <c r="G411" s="387" t="s">
        <v>469</v>
      </c>
      <c r="H411" s="91"/>
      <c r="I411" s="32"/>
      <c r="J411" s="32"/>
      <c r="K411" s="9"/>
      <c r="L411" s="9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" customHeight="1" x14ac:dyDescent="0.25">
      <c r="A412" s="51"/>
      <c r="B412" s="34" t="s">
        <v>550</v>
      </c>
      <c r="C412" s="34">
        <v>1</v>
      </c>
      <c r="D412" s="107"/>
      <c r="E412" s="107"/>
      <c r="F412" s="107"/>
      <c r="G412" s="107">
        <f>34/4</f>
        <v>8.5</v>
      </c>
      <c r="H412" s="91"/>
      <c r="I412" s="32"/>
      <c r="J412" s="32"/>
      <c r="K412" s="9"/>
      <c r="L412" s="9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" customHeight="1" x14ac:dyDescent="0.25">
      <c r="A413" s="51"/>
      <c r="B413" s="34" t="s">
        <v>551</v>
      </c>
      <c r="C413" s="34">
        <v>1</v>
      </c>
      <c r="D413" s="107"/>
      <c r="E413" s="107"/>
      <c r="F413" s="107"/>
      <c r="G413" s="107">
        <f t="shared" ref="G413:G419" si="6">34/4</f>
        <v>8.5</v>
      </c>
      <c r="H413" s="91"/>
      <c r="I413" s="32"/>
      <c r="J413" s="32"/>
      <c r="K413" s="9"/>
      <c r="L413" s="9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" customHeight="1" x14ac:dyDescent="0.25">
      <c r="A414" s="51"/>
      <c r="B414" s="34" t="s">
        <v>552</v>
      </c>
      <c r="C414" s="34">
        <v>1</v>
      </c>
      <c r="D414" s="107"/>
      <c r="E414" s="107"/>
      <c r="F414" s="107"/>
      <c r="G414" s="107">
        <f t="shared" si="6"/>
        <v>8.5</v>
      </c>
      <c r="H414" s="91"/>
      <c r="I414" s="32"/>
      <c r="J414" s="32"/>
      <c r="K414" s="9"/>
      <c r="L414" s="9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" customHeight="1" x14ac:dyDescent="0.25">
      <c r="A415" s="51"/>
      <c r="B415" s="34" t="s">
        <v>553</v>
      </c>
      <c r="C415" s="34">
        <v>1</v>
      </c>
      <c r="D415" s="107"/>
      <c r="E415" s="107"/>
      <c r="F415" s="107"/>
      <c r="G415" s="107">
        <f t="shared" si="6"/>
        <v>8.5</v>
      </c>
      <c r="H415" s="91"/>
      <c r="I415" s="32"/>
      <c r="J415" s="32"/>
      <c r="K415" s="9"/>
      <c r="L415" s="9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" customHeight="1" x14ac:dyDescent="0.25">
      <c r="A416" s="51"/>
      <c r="B416" s="34" t="s">
        <v>554</v>
      </c>
      <c r="C416" s="34">
        <v>1</v>
      </c>
      <c r="D416" s="107"/>
      <c r="E416" s="107"/>
      <c r="F416" s="107"/>
      <c r="G416" s="107">
        <f t="shared" si="6"/>
        <v>8.5</v>
      </c>
      <c r="H416" s="91"/>
      <c r="I416" s="32"/>
      <c r="J416" s="32"/>
      <c r="K416" s="9"/>
      <c r="L416" s="9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" customHeight="1" x14ac:dyDescent="0.25">
      <c r="A417" s="51"/>
      <c r="B417" s="34" t="s">
        <v>555</v>
      </c>
      <c r="C417" s="34">
        <v>1</v>
      </c>
      <c r="D417" s="107"/>
      <c r="E417" s="107"/>
      <c r="F417" s="107"/>
      <c r="G417" s="107">
        <f t="shared" si="6"/>
        <v>8.5</v>
      </c>
      <c r="H417" s="91"/>
      <c r="I417" s="32"/>
      <c r="J417" s="32"/>
      <c r="K417" s="9"/>
      <c r="L417" s="9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" customHeight="1" x14ac:dyDescent="0.25">
      <c r="A418" s="51"/>
      <c r="B418" s="34" t="s">
        <v>556</v>
      </c>
      <c r="C418" s="34">
        <v>1</v>
      </c>
      <c r="D418" s="107"/>
      <c r="E418" s="107"/>
      <c r="F418" s="107"/>
      <c r="G418" s="107">
        <f t="shared" si="6"/>
        <v>8.5</v>
      </c>
      <c r="H418" s="91"/>
      <c r="I418" s="32"/>
      <c r="J418" s="32"/>
      <c r="K418" s="9"/>
      <c r="L418" s="9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" customHeight="1" x14ac:dyDescent="0.25">
      <c r="A419" s="51"/>
      <c r="B419" s="34" t="s">
        <v>557</v>
      </c>
      <c r="C419" s="34">
        <v>1</v>
      </c>
      <c r="D419" s="107"/>
      <c r="E419" s="107"/>
      <c r="F419" s="107"/>
      <c r="G419" s="107">
        <f t="shared" si="6"/>
        <v>8.5</v>
      </c>
      <c r="H419" s="91"/>
      <c r="I419" s="32"/>
      <c r="J419" s="32"/>
      <c r="K419" s="9"/>
      <c r="L419" s="9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" customHeight="1" x14ac:dyDescent="0.25">
      <c r="A420" s="51"/>
      <c r="B420" s="424" t="s">
        <v>37</v>
      </c>
      <c r="C420" s="446"/>
      <c r="D420" s="446"/>
      <c r="E420" s="446"/>
      <c r="F420" s="446"/>
      <c r="G420" s="101">
        <f>SUM(G412:G419)</f>
        <v>68</v>
      </c>
      <c r="H420" s="91"/>
      <c r="I420" s="32"/>
      <c r="J420" s="32"/>
      <c r="K420" s="9"/>
      <c r="L420" s="9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" customHeight="1" x14ac:dyDescent="0.25">
      <c r="A421" s="51"/>
      <c r="B421" s="116"/>
      <c r="C421" s="117"/>
      <c r="D421" s="117"/>
      <c r="E421" s="117"/>
      <c r="F421" s="117"/>
      <c r="G421" s="118"/>
      <c r="H421" s="91"/>
      <c r="I421" s="32"/>
      <c r="J421" s="32"/>
      <c r="K421" s="9"/>
      <c r="L421" s="9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" customHeight="1" x14ac:dyDescent="0.25">
      <c r="A422" s="103" t="s">
        <v>580</v>
      </c>
      <c r="B422" s="444" t="s">
        <v>581</v>
      </c>
      <c r="C422" s="445"/>
      <c r="D422" s="445"/>
      <c r="E422" s="445"/>
      <c r="F422" s="445"/>
      <c r="G422" s="445"/>
      <c r="H422" s="445"/>
      <c r="I422" s="32"/>
      <c r="J422" s="32"/>
      <c r="K422" s="9"/>
      <c r="L422" s="9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" customHeight="1" x14ac:dyDescent="0.25">
      <c r="A423" s="31"/>
      <c r="B423" s="387" t="s">
        <v>2</v>
      </c>
      <c r="C423" s="387"/>
      <c r="D423" s="387"/>
      <c r="E423" s="387"/>
      <c r="F423" s="387"/>
      <c r="G423" s="387" t="s">
        <v>449</v>
      </c>
      <c r="H423" s="31"/>
      <c r="I423" s="32"/>
      <c r="J423" s="32"/>
      <c r="K423" s="9"/>
      <c r="L423" s="9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" customHeight="1" x14ac:dyDescent="0.25">
      <c r="A424" s="51"/>
      <c r="B424" s="33" t="s">
        <v>644</v>
      </c>
      <c r="C424" s="34"/>
      <c r="D424" s="34"/>
      <c r="E424" s="95"/>
      <c r="F424" s="95"/>
      <c r="G424" s="95">
        <v>160.9</v>
      </c>
      <c r="H424" s="51"/>
      <c r="I424" s="32"/>
      <c r="J424" s="32"/>
      <c r="K424" s="9"/>
      <c r="L424" s="9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" customHeight="1" x14ac:dyDescent="0.25">
      <c r="A425" s="51"/>
      <c r="B425" s="33" t="s">
        <v>644</v>
      </c>
      <c r="C425" s="34"/>
      <c r="D425" s="34"/>
      <c r="E425" s="95"/>
      <c r="F425" s="95"/>
      <c r="G425" s="95">
        <v>16</v>
      </c>
      <c r="H425" s="51"/>
      <c r="I425" s="32"/>
      <c r="J425" s="32"/>
      <c r="K425" s="9"/>
      <c r="L425" s="9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" customHeight="1" x14ac:dyDescent="0.25">
      <c r="A426" s="51"/>
      <c r="B426" s="33" t="s">
        <v>644</v>
      </c>
      <c r="C426" s="34"/>
      <c r="D426" s="34"/>
      <c r="E426" s="95"/>
      <c r="F426" s="95"/>
      <c r="G426" s="95">
        <v>132.4</v>
      </c>
      <c r="H426" s="51"/>
      <c r="I426" s="32"/>
      <c r="J426" s="32"/>
      <c r="K426" s="9"/>
      <c r="L426" s="9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" customHeight="1" x14ac:dyDescent="0.25">
      <c r="A427" s="51"/>
      <c r="B427" s="424" t="s">
        <v>37</v>
      </c>
      <c r="C427" s="446"/>
      <c r="D427" s="446"/>
      <c r="E427" s="446"/>
      <c r="F427" s="446"/>
      <c r="G427" s="101">
        <f>SUM(G424:G426)</f>
        <v>309.3</v>
      </c>
      <c r="H427" s="51"/>
      <c r="I427" s="32"/>
      <c r="J427" s="32"/>
      <c r="K427" s="9"/>
      <c r="L427" s="9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" customHeight="1" x14ac:dyDescent="0.25">
      <c r="A428" s="51"/>
      <c r="B428" s="116"/>
      <c r="C428" s="117"/>
      <c r="D428" s="117"/>
      <c r="E428" s="117"/>
      <c r="F428" s="117"/>
      <c r="G428" s="118"/>
      <c r="H428" s="91"/>
      <c r="I428" s="32"/>
      <c r="J428" s="32"/>
      <c r="K428" s="9"/>
      <c r="L428" s="9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" customHeight="1" x14ac:dyDescent="0.25">
      <c r="A429" s="103" t="s">
        <v>582</v>
      </c>
      <c r="B429" s="444" t="s">
        <v>583</v>
      </c>
      <c r="C429" s="445"/>
      <c r="D429" s="445"/>
      <c r="E429" s="445"/>
      <c r="F429" s="445"/>
      <c r="G429" s="445"/>
      <c r="H429" s="445"/>
      <c r="I429" s="32"/>
      <c r="J429" s="32"/>
      <c r="K429" s="9"/>
      <c r="L429" s="9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" customHeight="1" x14ac:dyDescent="0.25">
      <c r="A430" s="31"/>
      <c r="B430" s="387" t="s">
        <v>2</v>
      </c>
      <c r="C430" s="387"/>
      <c r="D430" s="387"/>
      <c r="E430" s="387"/>
      <c r="F430" s="387"/>
      <c r="G430" s="387" t="s">
        <v>449</v>
      </c>
      <c r="H430" s="31"/>
      <c r="I430" s="32"/>
      <c r="J430" s="32"/>
      <c r="K430" s="9"/>
      <c r="L430" s="9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" customHeight="1" x14ac:dyDescent="0.25">
      <c r="A431" s="51"/>
      <c r="B431" s="33" t="s">
        <v>644</v>
      </c>
      <c r="C431" s="34"/>
      <c r="D431" s="34"/>
      <c r="E431" s="95"/>
      <c r="F431" s="95"/>
      <c r="G431" s="95">
        <v>39.5</v>
      </c>
      <c r="H431" s="51"/>
      <c r="I431" s="32"/>
      <c r="J431" s="32"/>
      <c r="K431" s="9"/>
      <c r="L431" s="9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" customHeight="1" x14ac:dyDescent="0.25">
      <c r="A432" s="51"/>
      <c r="B432" s="33" t="s">
        <v>644</v>
      </c>
      <c r="C432" s="34"/>
      <c r="D432" s="34"/>
      <c r="E432" s="95"/>
      <c r="F432" s="95"/>
      <c r="G432" s="95">
        <v>7.2</v>
      </c>
      <c r="H432" s="51"/>
      <c r="I432" s="32"/>
      <c r="J432" s="32"/>
      <c r="K432" s="9"/>
      <c r="L432" s="9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" customHeight="1" x14ac:dyDescent="0.25">
      <c r="A433" s="51"/>
      <c r="B433" s="424" t="s">
        <v>37</v>
      </c>
      <c r="C433" s="446"/>
      <c r="D433" s="446"/>
      <c r="E433" s="446"/>
      <c r="F433" s="446"/>
      <c r="G433" s="101">
        <f>SUM(G431:G432)</f>
        <v>46.7</v>
      </c>
      <c r="H433" s="51"/>
      <c r="I433" s="32"/>
      <c r="J433" s="32"/>
      <c r="K433" s="9"/>
      <c r="L433" s="9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" customHeight="1" x14ac:dyDescent="0.25">
      <c r="A434" s="51"/>
      <c r="B434" s="116"/>
      <c r="C434" s="117"/>
      <c r="D434" s="117"/>
      <c r="E434" s="117"/>
      <c r="F434" s="117"/>
      <c r="G434" s="118"/>
      <c r="H434" s="91"/>
      <c r="I434" s="32"/>
      <c r="J434" s="32"/>
      <c r="K434" s="9"/>
      <c r="L434" s="9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" customHeight="1" x14ac:dyDescent="0.25">
      <c r="A435" s="103" t="s">
        <v>584</v>
      </c>
      <c r="B435" s="444" t="s">
        <v>585</v>
      </c>
      <c r="C435" s="445"/>
      <c r="D435" s="445"/>
      <c r="E435" s="445"/>
      <c r="F435" s="445"/>
      <c r="G435" s="445"/>
      <c r="H435" s="445"/>
      <c r="I435" s="32"/>
      <c r="J435" s="32"/>
      <c r="K435" s="9"/>
      <c r="L435" s="9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" customHeight="1" x14ac:dyDescent="0.25">
      <c r="A436" s="31"/>
      <c r="B436" s="387" t="s">
        <v>2</v>
      </c>
      <c r="C436" s="387"/>
      <c r="D436" s="387"/>
      <c r="E436" s="387"/>
      <c r="F436" s="387"/>
      <c r="G436" s="387" t="s">
        <v>449</v>
      </c>
      <c r="H436" s="31"/>
      <c r="I436" s="32"/>
      <c r="J436" s="32"/>
      <c r="K436" s="9"/>
      <c r="L436" s="9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" customHeight="1" x14ac:dyDescent="0.25">
      <c r="A437" s="51"/>
      <c r="B437" s="33" t="s">
        <v>644</v>
      </c>
      <c r="C437" s="34"/>
      <c r="D437" s="34"/>
      <c r="E437" s="95"/>
      <c r="F437" s="95"/>
      <c r="G437" s="95">
        <v>44.2</v>
      </c>
      <c r="H437" s="51"/>
      <c r="I437" s="32"/>
      <c r="J437" s="32"/>
      <c r="K437" s="9"/>
      <c r="L437" s="9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" customHeight="1" x14ac:dyDescent="0.25">
      <c r="A438" s="51"/>
      <c r="B438" s="33" t="s">
        <v>644</v>
      </c>
      <c r="C438" s="34"/>
      <c r="D438" s="34"/>
      <c r="E438" s="95"/>
      <c r="F438" s="95"/>
      <c r="G438" s="95">
        <v>19.600000000000001</v>
      </c>
      <c r="H438" s="51"/>
      <c r="I438" s="32"/>
      <c r="J438" s="32"/>
      <c r="K438" s="9"/>
      <c r="L438" s="9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" customHeight="1" x14ac:dyDescent="0.25">
      <c r="A439" s="51"/>
      <c r="B439" s="424" t="s">
        <v>37</v>
      </c>
      <c r="C439" s="446"/>
      <c r="D439" s="446"/>
      <c r="E439" s="446"/>
      <c r="F439" s="446"/>
      <c r="G439" s="101">
        <f>SUM(G437:G438)</f>
        <v>63.800000000000004</v>
      </c>
      <c r="H439" s="51"/>
      <c r="I439" s="32"/>
      <c r="J439" s="32"/>
      <c r="K439" s="9"/>
      <c r="L439" s="9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" customHeight="1" x14ac:dyDescent="0.25">
      <c r="A440" s="51"/>
      <c r="B440" s="116"/>
      <c r="C440" s="117"/>
      <c r="D440" s="117"/>
      <c r="E440" s="117"/>
      <c r="F440" s="117"/>
      <c r="G440" s="118"/>
      <c r="H440" s="91"/>
      <c r="I440" s="32"/>
      <c r="J440" s="32"/>
      <c r="K440" s="9"/>
      <c r="L440" s="9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" customHeight="1" x14ac:dyDescent="0.25">
      <c r="A441" s="103" t="s">
        <v>586</v>
      </c>
      <c r="B441" s="444" t="s">
        <v>443</v>
      </c>
      <c r="C441" s="445"/>
      <c r="D441" s="445"/>
      <c r="E441" s="445"/>
      <c r="F441" s="445"/>
      <c r="G441" s="445"/>
      <c r="H441" s="445"/>
      <c r="I441" s="32"/>
      <c r="J441" s="32"/>
      <c r="K441" s="9"/>
      <c r="L441" s="9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" customHeight="1" x14ac:dyDescent="0.25">
      <c r="A442" s="31"/>
      <c r="B442" s="387" t="s">
        <v>2</v>
      </c>
      <c r="C442" s="387"/>
      <c r="D442" s="387"/>
      <c r="E442" s="387"/>
      <c r="F442" s="387"/>
      <c r="G442" s="387" t="s">
        <v>450</v>
      </c>
      <c r="H442" s="31"/>
      <c r="I442" s="32"/>
      <c r="J442" s="32"/>
      <c r="K442" s="9"/>
      <c r="L442" s="9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" customHeight="1" x14ac:dyDescent="0.25">
      <c r="A443" s="51"/>
      <c r="B443" s="33" t="s">
        <v>965</v>
      </c>
      <c r="C443" s="34"/>
      <c r="D443" s="34"/>
      <c r="E443" s="95"/>
      <c r="F443" s="95"/>
      <c r="G443" s="95">
        <v>6.74</v>
      </c>
      <c r="H443" s="51"/>
      <c r="I443" s="32"/>
      <c r="J443" s="32"/>
      <c r="K443" s="9"/>
      <c r="L443" s="9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" customHeight="1" x14ac:dyDescent="0.25">
      <c r="A444" s="51"/>
      <c r="B444" s="33" t="s">
        <v>965</v>
      </c>
      <c r="C444" s="34"/>
      <c r="D444" s="34"/>
      <c r="E444" s="95"/>
      <c r="F444" s="95"/>
      <c r="G444" s="95">
        <v>27.62</v>
      </c>
      <c r="H444" s="51"/>
      <c r="I444" s="32"/>
      <c r="J444" s="32"/>
      <c r="K444" s="9"/>
      <c r="L444" s="9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" customHeight="1" x14ac:dyDescent="0.25">
      <c r="A445" s="51"/>
      <c r="B445" s="33" t="s">
        <v>965</v>
      </c>
      <c r="C445" s="34"/>
      <c r="D445" s="34"/>
      <c r="E445" s="95"/>
      <c r="F445" s="95"/>
      <c r="G445" s="95">
        <v>0.65</v>
      </c>
      <c r="H445" s="51"/>
      <c r="I445" s="32"/>
      <c r="J445" s="32"/>
      <c r="K445" s="9"/>
      <c r="L445" s="9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" customHeight="1" x14ac:dyDescent="0.25">
      <c r="A446" s="51"/>
      <c r="B446" s="33" t="s">
        <v>965</v>
      </c>
      <c r="C446" s="34"/>
      <c r="D446" s="34"/>
      <c r="E446" s="95"/>
      <c r="F446" s="95"/>
      <c r="G446" s="95">
        <v>0.04</v>
      </c>
      <c r="H446" s="51"/>
      <c r="I446" s="32"/>
      <c r="J446" s="32"/>
      <c r="K446" s="9"/>
      <c r="L446" s="9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" customHeight="1" x14ac:dyDescent="0.25">
      <c r="A447" s="51"/>
      <c r="B447" s="424" t="s">
        <v>37</v>
      </c>
      <c r="C447" s="446"/>
      <c r="D447" s="446"/>
      <c r="E447" s="446"/>
      <c r="F447" s="446"/>
      <c r="G447" s="101">
        <f>SUM(G443:G446)</f>
        <v>35.049999999999997</v>
      </c>
      <c r="H447" s="51"/>
      <c r="I447" s="32"/>
      <c r="J447" s="32"/>
      <c r="K447" s="9"/>
      <c r="L447" s="9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" customHeight="1" x14ac:dyDescent="0.25">
      <c r="A448" s="51"/>
      <c r="B448" s="116"/>
      <c r="C448" s="117"/>
      <c r="D448" s="117"/>
      <c r="E448" s="117"/>
      <c r="F448" s="117"/>
      <c r="G448" s="118"/>
      <c r="H448" s="91"/>
      <c r="I448" s="32"/>
      <c r="J448" s="32"/>
      <c r="K448" s="9"/>
      <c r="L448" s="9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" customHeight="1" x14ac:dyDescent="0.25">
      <c r="A449" s="103" t="s">
        <v>587</v>
      </c>
      <c r="B449" s="444" t="s">
        <v>590</v>
      </c>
      <c r="C449" s="445"/>
      <c r="D449" s="445"/>
      <c r="E449" s="445"/>
      <c r="F449" s="445"/>
      <c r="G449" s="445"/>
      <c r="H449" s="445"/>
      <c r="I449" s="32"/>
      <c r="J449" s="32"/>
      <c r="K449" s="9"/>
      <c r="L449" s="9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" customHeight="1" x14ac:dyDescent="0.25">
      <c r="A450" s="31"/>
      <c r="B450" s="387" t="s">
        <v>2</v>
      </c>
      <c r="C450" s="387"/>
      <c r="D450" s="387"/>
      <c r="E450" s="387"/>
      <c r="F450" s="387"/>
      <c r="G450" s="387" t="s">
        <v>450</v>
      </c>
      <c r="H450" s="31"/>
      <c r="I450" s="32"/>
      <c r="J450" s="32"/>
      <c r="K450" s="9"/>
      <c r="L450" s="9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" customHeight="1" x14ac:dyDescent="0.25">
      <c r="A451" s="51"/>
      <c r="B451" s="33" t="s">
        <v>965</v>
      </c>
      <c r="C451" s="34"/>
      <c r="D451" s="34"/>
      <c r="E451" s="95"/>
      <c r="F451" s="95"/>
      <c r="G451" s="95">
        <v>2.56</v>
      </c>
      <c r="H451" s="51"/>
      <c r="I451" s="32"/>
      <c r="J451" s="32"/>
      <c r="K451" s="9"/>
      <c r="L451" s="9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" customHeight="1" x14ac:dyDescent="0.25">
      <c r="A452" s="51"/>
      <c r="B452" s="424" t="s">
        <v>37</v>
      </c>
      <c r="C452" s="446"/>
      <c r="D452" s="446"/>
      <c r="E452" s="446"/>
      <c r="F452" s="446"/>
      <c r="G452" s="101">
        <f>SUM(G451:G451)</f>
        <v>2.56</v>
      </c>
      <c r="H452" s="51"/>
      <c r="I452" s="32"/>
      <c r="J452" s="32"/>
      <c r="K452" s="9"/>
      <c r="L452" s="9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" customHeight="1" x14ac:dyDescent="0.25">
      <c r="A453" s="51"/>
      <c r="B453" s="116"/>
      <c r="C453" s="117"/>
      <c r="D453" s="117"/>
      <c r="E453" s="117"/>
      <c r="F453" s="117"/>
      <c r="G453" s="118"/>
      <c r="H453" s="91"/>
      <c r="I453" s="32"/>
      <c r="J453" s="32"/>
      <c r="K453" s="9"/>
      <c r="L453" s="9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" customHeight="1" x14ac:dyDescent="0.25">
      <c r="A454" s="103" t="s">
        <v>589</v>
      </c>
      <c r="B454" s="444" t="s">
        <v>588</v>
      </c>
      <c r="C454" s="445"/>
      <c r="D454" s="445"/>
      <c r="E454" s="445"/>
      <c r="F454" s="445"/>
      <c r="G454" s="445"/>
      <c r="H454" s="445"/>
      <c r="I454" s="32"/>
      <c r="J454" s="32"/>
      <c r="K454" s="9"/>
      <c r="L454" s="9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" customHeight="1" x14ac:dyDescent="0.25">
      <c r="A455" s="31"/>
      <c r="B455" s="387" t="s">
        <v>2</v>
      </c>
      <c r="C455" s="387"/>
      <c r="D455" s="387"/>
      <c r="E455" s="387"/>
      <c r="F455" s="387"/>
      <c r="G455" s="387" t="s">
        <v>450</v>
      </c>
      <c r="H455" s="31"/>
      <c r="I455" s="32"/>
      <c r="J455" s="32"/>
      <c r="K455" s="9"/>
      <c r="L455" s="9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" customHeight="1" x14ac:dyDescent="0.25">
      <c r="A456" s="51"/>
      <c r="B456" s="33" t="s">
        <v>965</v>
      </c>
      <c r="C456" s="34"/>
      <c r="D456" s="34"/>
      <c r="E456" s="95"/>
      <c r="F456" s="95"/>
      <c r="G456" s="95">
        <v>65.709999999999994</v>
      </c>
      <c r="H456" s="51"/>
      <c r="I456" s="32"/>
      <c r="J456" s="32"/>
      <c r="K456" s="9"/>
      <c r="L456" s="9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" customHeight="1" x14ac:dyDescent="0.25">
      <c r="A457" s="51"/>
      <c r="B457" s="33" t="s">
        <v>965</v>
      </c>
      <c r="C457" s="34"/>
      <c r="D457" s="34"/>
      <c r="E457" s="95"/>
      <c r="F457" s="95"/>
      <c r="G457" s="95">
        <v>82</v>
      </c>
      <c r="H457" s="51"/>
      <c r="I457" s="32"/>
      <c r="J457" s="32"/>
      <c r="K457" s="9"/>
      <c r="L457" s="9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" customHeight="1" x14ac:dyDescent="0.25">
      <c r="A458" s="51"/>
      <c r="B458" s="33" t="s">
        <v>965</v>
      </c>
      <c r="C458" s="34"/>
      <c r="D458" s="34"/>
      <c r="E458" s="95"/>
      <c r="F458" s="95"/>
      <c r="G458" s="95">
        <v>5.23</v>
      </c>
      <c r="H458" s="51"/>
      <c r="I458" s="32"/>
      <c r="J458" s="32"/>
      <c r="K458" s="9"/>
      <c r="L458" s="9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" customHeight="1" x14ac:dyDescent="0.25">
      <c r="A459" s="51"/>
      <c r="B459" s="33" t="s">
        <v>965</v>
      </c>
      <c r="C459" s="34"/>
      <c r="D459" s="34"/>
      <c r="E459" s="95"/>
      <c r="F459" s="95"/>
      <c r="G459" s="95">
        <v>0.36</v>
      </c>
      <c r="H459" s="51"/>
      <c r="I459" s="32"/>
      <c r="J459" s="32"/>
      <c r="K459" s="9"/>
      <c r="L459" s="9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" customHeight="1" x14ac:dyDescent="0.25">
      <c r="A460" s="51"/>
      <c r="B460" s="424" t="s">
        <v>37</v>
      </c>
      <c r="C460" s="446"/>
      <c r="D460" s="446"/>
      <c r="E460" s="446"/>
      <c r="F460" s="446"/>
      <c r="G460" s="101">
        <f>SUM(G456:G459)</f>
        <v>153.29999999999998</v>
      </c>
      <c r="H460" s="51"/>
      <c r="I460" s="32"/>
      <c r="J460" s="32"/>
      <c r="K460" s="9"/>
      <c r="L460" s="9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" customHeight="1" x14ac:dyDescent="0.25">
      <c r="A461" s="51"/>
      <c r="B461" s="116"/>
      <c r="C461" s="117"/>
      <c r="D461" s="117"/>
      <c r="E461" s="117"/>
      <c r="F461" s="117"/>
      <c r="G461" s="118"/>
      <c r="H461" s="91"/>
      <c r="I461" s="32"/>
      <c r="J461" s="32"/>
      <c r="K461" s="9"/>
      <c r="L461" s="9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" customHeight="1" x14ac:dyDescent="0.2">
      <c r="A462" s="112" t="s">
        <v>591</v>
      </c>
      <c r="B462" s="449" t="s">
        <v>148</v>
      </c>
      <c r="C462" s="449"/>
      <c r="D462" s="449"/>
      <c r="E462" s="449"/>
      <c r="F462" s="449"/>
      <c r="G462" s="449"/>
      <c r="H462" s="449"/>
      <c r="K462" s="9"/>
      <c r="L462" s="9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" customHeight="1" x14ac:dyDescent="0.2">
      <c r="A463" s="29"/>
      <c r="B463" s="383" t="s">
        <v>2</v>
      </c>
      <c r="C463" s="383" t="s">
        <v>3</v>
      </c>
      <c r="D463" s="383" t="s">
        <v>31</v>
      </c>
      <c r="E463" s="383" t="s">
        <v>5</v>
      </c>
      <c r="F463" s="368" t="s">
        <v>149</v>
      </c>
      <c r="G463" s="120"/>
      <c r="H463" s="120"/>
      <c r="K463" s="9"/>
      <c r="L463" s="9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" customHeight="1" x14ac:dyDescent="0.2">
      <c r="A464" s="15"/>
      <c r="B464" s="86" t="s">
        <v>8</v>
      </c>
      <c r="C464" s="54">
        <v>16</v>
      </c>
      <c r="D464" s="54"/>
      <c r="E464" s="119">
        <v>2.2000000000000002</v>
      </c>
      <c r="F464" s="55">
        <f t="shared" ref="F464:F476" si="7">C464*E464</f>
        <v>35.200000000000003</v>
      </c>
      <c r="K464" s="9"/>
      <c r="L464" s="9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" customHeight="1" x14ac:dyDescent="0.2">
      <c r="A465" s="15"/>
      <c r="B465" s="86" t="s">
        <v>30</v>
      </c>
      <c r="C465" s="54">
        <v>2</v>
      </c>
      <c r="D465" s="54"/>
      <c r="E465" s="119">
        <v>2.2000000000000002</v>
      </c>
      <c r="F465" s="55">
        <f t="shared" si="7"/>
        <v>4.4000000000000004</v>
      </c>
      <c r="K465" s="9"/>
      <c r="L465" s="9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" customHeight="1" x14ac:dyDescent="0.2">
      <c r="A466" s="15"/>
      <c r="B466" s="86" t="s">
        <v>9</v>
      </c>
      <c r="C466" s="54">
        <v>3</v>
      </c>
      <c r="D466" s="54"/>
      <c r="E466" s="119">
        <v>2.2000000000000002</v>
      </c>
      <c r="F466" s="55">
        <f t="shared" si="7"/>
        <v>6.6000000000000005</v>
      </c>
      <c r="K466" s="9"/>
      <c r="L466" s="9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" customHeight="1" x14ac:dyDescent="0.2">
      <c r="A467" s="15"/>
      <c r="B467" s="86" t="s">
        <v>150</v>
      </c>
      <c r="C467" s="54">
        <v>1</v>
      </c>
      <c r="D467" s="54"/>
      <c r="E467" s="119">
        <v>1.9</v>
      </c>
      <c r="F467" s="55">
        <f t="shared" si="7"/>
        <v>1.9</v>
      </c>
      <c r="K467" s="9"/>
      <c r="L467" s="9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" customHeight="1" x14ac:dyDescent="0.2">
      <c r="A468" s="15"/>
      <c r="B468" s="86" t="s">
        <v>151</v>
      </c>
      <c r="C468" s="54">
        <v>2</v>
      </c>
      <c r="D468" s="54"/>
      <c r="E468" s="119">
        <v>2.8</v>
      </c>
      <c r="F468" s="55">
        <f t="shared" si="7"/>
        <v>5.6</v>
      </c>
      <c r="K468" s="9"/>
      <c r="L468" s="9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" customHeight="1" x14ac:dyDescent="0.2">
      <c r="A469" s="15"/>
      <c r="B469" s="86" t="s">
        <v>152</v>
      </c>
      <c r="C469" s="54">
        <v>1</v>
      </c>
      <c r="D469" s="54"/>
      <c r="E469" s="119">
        <v>1.9</v>
      </c>
      <c r="F469" s="55">
        <f t="shared" si="7"/>
        <v>1.9</v>
      </c>
      <c r="K469" s="9"/>
      <c r="L469" s="9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" customHeight="1" x14ac:dyDescent="0.2">
      <c r="A470" s="15"/>
      <c r="B470" s="86" t="s">
        <v>153</v>
      </c>
      <c r="C470" s="54">
        <v>1</v>
      </c>
      <c r="D470" s="54"/>
      <c r="E470" s="119">
        <v>2</v>
      </c>
      <c r="F470" s="55">
        <f t="shared" si="7"/>
        <v>2</v>
      </c>
      <c r="K470" s="9"/>
      <c r="L470" s="9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" customHeight="1" x14ac:dyDescent="0.2">
      <c r="A471" s="15"/>
      <c r="B471" s="86" t="s">
        <v>24</v>
      </c>
      <c r="C471" s="54">
        <v>3</v>
      </c>
      <c r="D471" s="54"/>
      <c r="E471" s="119">
        <v>1.9</v>
      </c>
      <c r="F471" s="55">
        <f t="shared" si="7"/>
        <v>5.6999999999999993</v>
      </c>
      <c r="K471" s="9"/>
      <c r="L471" s="9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" customHeight="1" x14ac:dyDescent="0.2">
      <c r="A472" s="15"/>
      <c r="B472" s="86" t="s">
        <v>154</v>
      </c>
      <c r="C472" s="54">
        <v>1</v>
      </c>
      <c r="D472" s="54"/>
      <c r="E472" s="119">
        <v>2.4</v>
      </c>
      <c r="F472" s="55">
        <f t="shared" si="7"/>
        <v>2.4</v>
      </c>
      <c r="K472" s="9"/>
      <c r="L472" s="9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" customHeight="1" x14ac:dyDescent="0.2">
      <c r="A473" s="15"/>
      <c r="B473" s="86" t="s">
        <v>19</v>
      </c>
      <c r="C473" s="54">
        <v>1</v>
      </c>
      <c r="D473" s="54"/>
      <c r="E473" s="119">
        <v>2.4</v>
      </c>
      <c r="F473" s="55">
        <f t="shared" si="7"/>
        <v>2.4</v>
      </c>
      <c r="K473" s="9"/>
      <c r="L473" s="9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" customHeight="1" x14ac:dyDescent="0.2">
      <c r="A474" s="15"/>
      <c r="B474" s="86" t="s">
        <v>20</v>
      </c>
      <c r="C474" s="54">
        <v>1</v>
      </c>
      <c r="D474" s="54"/>
      <c r="E474" s="119">
        <v>2.4</v>
      </c>
      <c r="F474" s="55">
        <f t="shared" si="7"/>
        <v>2.4</v>
      </c>
      <c r="K474" s="9"/>
      <c r="L474" s="9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" customHeight="1" x14ac:dyDescent="0.2">
      <c r="A475" s="15"/>
      <c r="B475" s="86" t="s">
        <v>155</v>
      </c>
      <c r="C475" s="54">
        <v>3</v>
      </c>
      <c r="D475" s="54"/>
      <c r="E475" s="119">
        <v>2</v>
      </c>
      <c r="F475" s="55">
        <f t="shared" si="7"/>
        <v>6</v>
      </c>
      <c r="K475" s="9"/>
      <c r="L475" s="9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" customHeight="1" x14ac:dyDescent="0.2">
      <c r="A476" s="15"/>
      <c r="B476" s="86" t="s">
        <v>156</v>
      </c>
      <c r="C476" s="54">
        <v>1</v>
      </c>
      <c r="D476" s="54"/>
      <c r="E476" s="119">
        <v>2</v>
      </c>
      <c r="F476" s="55">
        <f t="shared" si="7"/>
        <v>2</v>
      </c>
      <c r="K476" s="9"/>
      <c r="L476" s="9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" customHeight="1" x14ac:dyDescent="0.2">
      <c r="A477" s="15"/>
      <c r="B477" s="389" t="s">
        <v>157</v>
      </c>
      <c r="C477" s="390"/>
      <c r="D477" s="390"/>
      <c r="E477" s="390"/>
      <c r="F477" s="41">
        <f>SUM(F464:F476)</f>
        <v>78.500000000000014</v>
      </c>
      <c r="K477" s="9"/>
      <c r="L477" s="9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" customHeight="1" x14ac:dyDescent="0.2">
      <c r="A478" s="15"/>
      <c r="B478" s="15"/>
      <c r="C478" s="15"/>
      <c r="D478" s="15"/>
      <c r="E478" s="15"/>
      <c r="F478" s="15"/>
      <c r="K478" s="9"/>
      <c r="L478" s="9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" customHeight="1" x14ac:dyDescent="0.2">
      <c r="A479" s="112" t="s">
        <v>592</v>
      </c>
      <c r="B479" s="449" t="s">
        <v>158</v>
      </c>
      <c r="C479" s="449"/>
      <c r="D479" s="449"/>
      <c r="E479" s="449"/>
      <c r="F479" s="449"/>
      <c r="G479" s="449"/>
      <c r="H479" s="449"/>
      <c r="K479" s="9"/>
      <c r="L479" s="9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" customHeight="1" x14ac:dyDescent="0.2">
      <c r="A480" s="29"/>
      <c r="B480" s="383" t="s">
        <v>2</v>
      </c>
      <c r="C480" s="383" t="s">
        <v>3</v>
      </c>
      <c r="D480" s="383" t="s">
        <v>31</v>
      </c>
      <c r="E480" s="383" t="s">
        <v>5</v>
      </c>
      <c r="F480" s="368" t="s">
        <v>149</v>
      </c>
      <c r="G480" s="120"/>
      <c r="H480" s="120"/>
      <c r="K480" s="9"/>
      <c r="L480" s="9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" customHeight="1" x14ac:dyDescent="0.2">
      <c r="A481" s="15"/>
      <c r="B481" s="86" t="s">
        <v>8</v>
      </c>
      <c r="C481" s="54">
        <v>16</v>
      </c>
      <c r="D481" s="54"/>
      <c r="E481" s="54">
        <v>2.2000000000000002</v>
      </c>
      <c r="F481" s="55">
        <f t="shared" ref="F481:F493" si="8">C481*E481</f>
        <v>35.200000000000003</v>
      </c>
      <c r="K481" s="9"/>
      <c r="L481" s="9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" customHeight="1" x14ac:dyDescent="0.2">
      <c r="A482" s="15"/>
      <c r="B482" s="86" t="s">
        <v>30</v>
      </c>
      <c r="C482" s="54">
        <v>2</v>
      </c>
      <c r="D482" s="54"/>
      <c r="E482" s="54">
        <v>2.2000000000000002</v>
      </c>
      <c r="F482" s="55">
        <f t="shared" si="8"/>
        <v>4.4000000000000004</v>
      </c>
      <c r="K482" s="9"/>
      <c r="L482" s="9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" customHeight="1" x14ac:dyDescent="0.2">
      <c r="A483" s="15"/>
      <c r="B483" s="86" t="s">
        <v>9</v>
      </c>
      <c r="C483" s="54">
        <v>3</v>
      </c>
      <c r="D483" s="54"/>
      <c r="E483" s="54">
        <v>2.2000000000000002</v>
      </c>
      <c r="F483" s="55">
        <f t="shared" si="8"/>
        <v>6.6000000000000005</v>
      </c>
      <c r="K483" s="9"/>
      <c r="L483" s="9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" customHeight="1" x14ac:dyDescent="0.2">
      <c r="A484" s="15"/>
      <c r="B484" s="86" t="s">
        <v>150</v>
      </c>
      <c r="C484" s="54">
        <v>1</v>
      </c>
      <c r="D484" s="54"/>
      <c r="E484" s="54">
        <v>1.9</v>
      </c>
      <c r="F484" s="55">
        <f t="shared" si="8"/>
        <v>1.9</v>
      </c>
      <c r="K484" s="9"/>
      <c r="L484" s="9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" customHeight="1" x14ac:dyDescent="0.2">
      <c r="A485" s="15"/>
      <c r="B485" s="86" t="s">
        <v>151</v>
      </c>
      <c r="C485" s="54">
        <v>2</v>
      </c>
      <c r="D485" s="54"/>
      <c r="E485" s="54">
        <v>2.8</v>
      </c>
      <c r="F485" s="55">
        <f t="shared" si="8"/>
        <v>5.6</v>
      </c>
      <c r="K485" s="9"/>
      <c r="L485" s="9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" customHeight="1" x14ac:dyDescent="0.2">
      <c r="A486" s="15"/>
      <c r="B486" s="86" t="s">
        <v>152</v>
      </c>
      <c r="C486" s="54">
        <v>1</v>
      </c>
      <c r="D486" s="54"/>
      <c r="E486" s="54">
        <v>1.9</v>
      </c>
      <c r="F486" s="55">
        <f t="shared" si="8"/>
        <v>1.9</v>
      </c>
      <c r="K486" s="9"/>
      <c r="L486" s="9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" customHeight="1" x14ac:dyDescent="0.2">
      <c r="A487" s="15"/>
      <c r="B487" s="86" t="s">
        <v>153</v>
      </c>
      <c r="C487" s="54">
        <v>1</v>
      </c>
      <c r="D487" s="54"/>
      <c r="E487" s="54">
        <v>2</v>
      </c>
      <c r="F487" s="55">
        <f t="shared" si="8"/>
        <v>2</v>
      </c>
      <c r="K487" s="9"/>
      <c r="L487" s="9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" customHeight="1" x14ac:dyDescent="0.2">
      <c r="A488" s="15"/>
      <c r="B488" s="86" t="s">
        <v>24</v>
      </c>
      <c r="C488" s="54">
        <v>3</v>
      </c>
      <c r="D488" s="54"/>
      <c r="E488" s="54">
        <v>1.9</v>
      </c>
      <c r="F488" s="55">
        <f t="shared" si="8"/>
        <v>5.6999999999999993</v>
      </c>
      <c r="K488" s="9"/>
      <c r="L488" s="9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" customHeight="1" x14ac:dyDescent="0.2">
      <c r="A489" s="15"/>
      <c r="B489" s="86" t="s">
        <v>154</v>
      </c>
      <c r="C489" s="54">
        <v>1</v>
      </c>
      <c r="D489" s="54"/>
      <c r="E489" s="54">
        <v>2.4</v>
      </c>
      <c r="F489" s="55">
        <f t="shared" si="8"/>
        <v>2.4</v>
      </c>
      <c r="K489" s="9"/>
      <c r="L489" s="9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" customHeight="1" x14ac:dyDescent="0.2">
      <c r="A490" s="15"/>
      <c r="B490" s="86" t="s">
        <v>19</v>
      </c>
      <c r="C490" s="54">
        <v>1</v>
      </c>
      <c r="D490" s="54"/>
      <c r="E490" s="54">
        <v>2.4</v>
      </c>
      <c r="F490" s="55">
        <f t="shared" si="8"/>
        <v>2.4</v>
      </c>
      <c r="K490" s="9"/>
      <c r="L490" s="9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" customHeight="1" x14ac:dyDescent="0.2">
      <c r="A491" s="15"/>
      <c r="B491" s="86" t="s">
        <v>20</v>
      </c>
      <c r="C491" s="54">
        <v>1</v>
      </c>
      <c r="D491" s="54"/>
      <c r="E491" s="54">
        <v>2.4</v>
      </c>
      <c r="F491" s="55">
        <f t="shared" si="8"/>
        <v>2.4</v>
      </c>
      <c r="K491" s="9"/>
      <c r="L491" s="9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" customHeight="1" x14ac:dyDescent="0.2">
      <c r="A492" s="15"/>
      <c r="B492" s="86" t="s">
        <v>155</v>
      </c>
      <c r="C492" s="54">
        <v>3</v>
      </c>
      <c r="D492" s="54"/>
      <c r="E492" s="54">
        <v>2</v>
      </c>
      <c r="F492" s="55">
        <f t="shared" si="8"/>
        <v>6</v>
      </c>
      <c r="K492" s="9"/>
      <c r="L492" s="9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" customHeight="1" x14ac:dyDescent="0.2">
      <c r="A493" s="15"/>
      <c r="B493" s="86" t="s">
        <v>156</v>
      </c>
      <c r="C493" s="54">
        <v>1</v>
      </c>
      <c r="D493" s="54"/>
      <c r="E493" s="54">
        <v>2</v>
      </c>
      <c r="F493" s="55">
        <f t="shared" si="8"/>
        <v>2</v>
      </c>
      <c r="K493" s="9"/>
      <c r="L493" s="9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" customHeight="1" x14ac:dyDescent="0.2">
      <c r="A494" s="15"/>
      <c r="B494" s="389" t="s">
        <v>157</v>
      </c>
      <c r="C494" s="390"/>
      <c r="D494" s="390"/>
      <c r="E494" s="390"/>
      <c r="F494" s="41">
        <f>SUM(F481:F493)</f>
        <v>78.500000000000014</v>
      </c>
      <c r="K494" s="9"/>
      <c r="L494" s="9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" customHeight="1" x14ac:dyDescent="0.2">
      <c r="A495" s="15"/>
      <c r="B495" s="15"/>
      <c r="C495" s="15"/>
      <c r="D495" s="15"/>
      <c r="E495" s="15"/>
      <c r="F495" s="15"/>
      <c r="K495" s="9"/>
      <c r="L495" s="9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" customHeight="1" x14ac:dyDescent="0.2">
      <c r="A496" s="121" t="s">
        <v>593</v>
      </c>
      <c r="B496" s="449" t="s">
        <v>159</v>
      </c>
      <c r="C496" s="449"/>
      <c r="D496" s="449"/>
      <c r="E496" s="449"/>
      <c r="F496" s="449"/>
      <c r="G496" s="449"/>
      <c r="H496" s="449"/>
      <c r="K496" s="9"/>
      <c r="L496" s="9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" customHeight="1" x14ac:dyDescent="0.2">
      <c r="A497" s="29"/>
      <c r="B497" s="383" t="s">
        <v>2</v>
      </c>
      <c r="C497" s="383" t="s">
        <v>3</v>
      </c>
      <c r="D497" s="383" t="s">
        <v>31</v>
      </c>
      <c r="E497" s="383" t="s">
        <v>5</v>
      </c>
      <c r="F497" s="368" t="s">
        <v>149</v>
      </c>
      <c r="G497" s="120"/>
      <c r="H497" s="120"/>
      <c r="K497" s="9"/>
      <c r="L497" s="9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" customHeight="1" x14ac:dyDescent="0.2">
      <c r="A498" s="15"/>
      <c r="B498" s="86" t="s">
        <v>24</v>
      </c>
      <c r="C498" s="54">
        <v>2</v>
      </c>
      <c r="D498" s="54"/>
      <c r="E498" s="54">
        <v>1</v>
      </c>
      <c r="F498" s="55">
        <f t="shared" ref="F498:F507" si="9">C498*E498</f>
        <v>2</v>
      </c>
      <c r="K498" s="9"/>
      <c r="L498" s="9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" customHeight="1" x14ac:dyDescent="0.2">
      <c r="A499" s="15"/>
      <c r="B499" s="86" t="s">
        <v>22</v>
      </c>
      <c r="C499" s="54">
        <v>1</v>
      </c>
      <c r="D499" s="54"/>
      <c r="E499" s="54">
        <v>1</v>
      </c>
      <c r="F499" s="55">
        <f t="shared" si="9"/>
        <v>1</v>
      </c>
      <c r="K499" s="9"/>
      <c r="L499" s="9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" customHeight="1" x14ac:dyDescent="0.2">
      <c r="A500" s="15"/>
      <c r="B500" s="86" t="s">
        <v>160</v>
      </c>
      <c r="C500" s="54">
        <v>2</v>
      </c>
      <c r="D500" s="54"/>
      <c r="E500" s="54">
        <v>1.2</v>
      </c>
      <c r="F500" s="55">
        <f t="shared" si="9"/>
        <v>2.4</v>
      </c>
      <c r="K500" s="9"/>
      <c r="L500" s="9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" customHeight="1" x14ac:dyDescent="0.2">
      <c r="A501" s="15"/>
      <c r="B501" s="86" t="s">
        <v>161</v>
      </c>
      <c r="C501" s="54">
        <v>2</v>
      </c>
      <c r="D501" s="54"/>
      <c r="E501" s="54">
        <v>1.2</v>
      </c>
      <c r="F501" s="55">
        <f t="shared" si="9"/>
        <v>2.4</v>
      </c>
      <c r="K501" s="9"/>
      <c r="L501" s="9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" customHeight="1" x14ac:dyDescent="0.2">
      <c r="A502" s="15"/>
      <c r="B502" s="507" t="s">
        <v>162</v>
      </c>
      <c r="C502" s="358">
        <v>1</v>
      </c>
      <c r="D502" s="358"/>
      <c r="E502" s="358">
        <v>1.4</v>
      </c>
      <c r="F502" s="354">
        <f t="shared" si="9"/>
        <v>1.4</v>
      </c>
      <c r="K502" s="9"/>
      <c r="L502" s="9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" customHeight="1" x14ac:dyDescent="0.2">
      <c r="A503" s="15"/>
      <c r="B503" s="86" t="s">
        <v>163</v>
      </c>
      <c r="C503" s="54">
        <v>1</v>
      </c>
      <c r="D503" s="54"/>
      <c r="E503" s="54">
        <v>1.2</v>
      </c>
      <c r="F503" s="55">
        <f t="shared" si="9"/>
        <v>1.2</v>
      </c>
      <c r="K503" s="9"/>
      <c r="L503" s="9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" customHeight="1" x14ac:dyDescent="0.2">
      <c r="A504" s="15"/>
      <c r="B504" s="86" t="s">
        <v>163</v>
      </c>
      <c r="C504" s="54">
        <v>1</v>
      </c>
      <c r="D504" s="54"/>
      <c r="E504" s="54">
        <v>1.65</v>
      </c>
      <c r="F504" s="55">
        <f t="shared" si="9"/>
        <v>1.65</v>
      </c>
      <c r="K504" s="9"/>
      <c r="L504" s="9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" customHeight="1" x14ac:dyDescent="0.2">
      <c r="A505" s="15"/>
      <c r="B505" s="86" t="s">
        <v>164</v>
      </c>
      <c r="C505" s="54">
        <v>3</v>
      </c>
      <c r="D505" s="54"/>
      <c r="E505" s="54">
        <v>1.65</v>
      </c>
      <c r="F505" s="55">
        <f t="shared" si="9"/>
        <v>4.9499999999999993</v>
      </c>
      <c r="K505" s="9"/>
      <c r="L505" s="9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" customHeight="1" x14ac:dyDescent="0.2">
      <c r="A506" s="15"/>
      <c r="B506" s="86" t="s">
        <v>165</v>
      </c>
      <c r="C506" s="54">
        <v>3</v>
      </c>
      <c r="D506" s="54"/>
      <c r="E506" s="54">
        <v>1.2</v>
      </c>
      <c r="F506" s="55">
        <f t="shared" si="9"/>
        <v>3.5999999999999996</v>
      </c>
      <c r="K506" s="9"/>
      <c r="L506" s="9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" customHeight="1" x14ac:dyDescent="0.2">
      <c r="A507" s="15"/>
      <c r="B507" s="86" t="s">
        <v>165</v>
      </c>
      <c r="C507" s="54">
        <v>2</v>
      </c>
      <c r="D507" s="54"/>
      <c r="E507" s="54">
        <v>1</v>
      </c>
      <c r="F507" s="55">
        <f t="shared" si="9"/>
        <v>2</v>
      </c>
      <c r="K507" s="9"/>
      <c r="L507" s="9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" customHeight="1" x14ac:dyDescent="0.2">
      <c r="A508" s="15"/>
      <c r="B508" s="389" t="s">
        <v>157</v>
      </c>
      <c r="C508" s="390"/>
      <c r="D508" s="390"/>
      <c r="E508" s="390"/>
      <c r="F508" s="41">
        <f>SUM(F498:F507)</f>
        <v>22.6</v>
      </c>
      <c r="K508" s="9"/>
      <c r="L508" s="9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" customHeight="1" x14ac:dyDescent="0.2">
      <c r="A509" s="15"/>
      <c r="B509" s="15"/>
      <c r="C509" s="15"/>
      <c r="D509" s="15"/>
      <c r="E509" s="15"/>
      <c r="F509" s="15"/>
      <c r="K509" s="9"/>
      <c r="L509" s="9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" customHeight="1" x14ac:dyDescent="0.2">
      <c r="A510" s="121" t="s">
        <v>594</v>
      </c>
      <c r="B510" s="449" t="s">
        <v>166</v>
      </c>
      <c r="C510" s="449"/>
      <c r="D510" s="449"/>
      <c r="E510" s="449"/>
      <c r="F510" s="449"/>
      <c r="G510" s="449"/>
      <c r="H510" s="449"/>
      <c r="K510" s="9"/>
      <c r="L510" s="9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" customHeight="1" x14ac:dyDescent="0.2">
      <c r="A511" s="15"/>
      <c r="B511" s="387" t="s">
        <v>2</v>
      </c>
      <c r="C511" s="387" t="s">
        <v>3</v>
      </c>
      <c r="D511" s="387" t="s">
        <v>31</v>
      </c>
      <c r="E511" s="387" t="s">
        <v>5</v>
      </c>
      <c r="F511" s="265" t="s">
        <v>149</v>
      </c>
      <c r="K511" s="9"/>
      <c r="L511" s="9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" customHeight="1" x14ac:dyDescent="0.2">
      <c r="A512" s="15"/>
      <c r="B512" s="86" t="s">
        <v>24</v>
      </c>
      <c r="C512" s="54">
        <v>2</v>
      </c>
      <c r="D512" s="54"/>
      <c r="E512" s="54">
        <v>1</v>
      </c>
      <c r="F512" s="55">
        <f t="shared" ref="F512:F521" si="10">C512*E512</f>
        <v>2</v>
      </c>
      <c r="K512" s="9"/>
      <c r="L512" s="9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" customHeight="1" x14ac:dyDescent="0.2">
      <c r="A513" s="15"/>
      <c r="B513" s="86" t="s">
        <v>22</v>
      </c>
      <c r="C513" s="54">
        <v>1</v>
      </c>
      <c r="D513" s="54"/>
      <c r="E513" s="54">
        <v>1</v>
      </c>
      <c r="F513" s="55">
        <f t="shared" si="10"/>
        <v>1</v>
      </c>
      <c r="K513" s="9"/>
      <c r="L513" s="9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" customHeight="1" x14ac:dyDescent="0.2">
      <c r="A514" s="15"/>
      <c r="B514" s="86" t="s">
        <v>160</v>
      </c>
      <c r="C514" s="54">
        <v>2</v>
      </c>
      <c r="D514" s="54"/>
      <c r="E514" s="54">
        <v>1.2</v>
      </c>
      <c r="F514" s="55">
        <f t="shared" si="10"/>
        <v>2.4</v>
      </c>
      <c r="K514" s="9"/>
      <c r="L514" s="9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" customHeight="1" x14ac:dyDescent="0.2">
      <c r="A515" s="15"/>
      <c r="B515" s="86" t="s">
        <v>161</v>
      </c>
      <c r="C515" s="54">
        <v>2</v>
      </c>
      <c r="D515" s="54"/>
      <c r="E515" s="54">
        <v>1.2</v>
      </c>
      <c r="F515" s="55">
        <f t="shared" si="10"/>
        <v>2.4</v>
      </c>
      <c r="K515" s="9"/>
      <c r="L515" s="9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" customHeight="1" x14ac:dyDescent="0.2">
      <c r="A516" s="15"/>
      <c r="B516" s="507" t="s">
        <v>162</v>
      </c>
      <c r="C516" s="358">
        <v>1</v>
      </c>
      <c r="D516" s="358"/>
      <c r="E516" s="358">
        <v>1.4</v>
      </c>
      <c r="F516" s="55">
        <f t="shared" si="10"/>
        <v>1.4</v>
      </c>
      <c r="K516" s="9"/>
      <c r="L516" s="9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" customHeight="1" x14ac:dyDescent="0.2">
      <c r="A517" s="15"/>
      <c r="B517" s="86" t="s">
        <v>163</v>
      </c>
      <c r="C517" s="54">
        <v>1</v>
      </c>
      <c r="D517" s="54"/>
      <c r="E517" s="54">
        <v>1.2</v>
      </c>
      <c r="F517" s="55">
        <f t="shared" si="10"/>
        <v>1.2</v>
      </c>
      <c r="K517" s="9"/>
      <c r="L517" s="9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" customHeight="1" x14ac:dyDescent="0.2">
      <c r="A518" s="15"/>
      <c r="B518" s="86" t="s">
        <v>163</v>
      </c>
      <c r="C518" s="54">
        <v>1</v>
      </c>
      <c r="D518" s="54"/>
      <c r="E518" s="54">
        <v>1.65</v>
      </c>
      <c r="F518" s="55">
        <f t="shared" si="10"/>
        <v>1.65</v>
      </c>
      <c r="K518" s="9"/>
      <c r="L518" s="9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" customHeight="1" x14ac:dyDescent="0.2">
      <c r="A519" s="15"/>
      <c r="B519" s="86" t="s">
        <v>164</v>
      </c>
      <c r="C519" s="54">
        <v>3</v>
      </c>
      <c r="D519" s="54"/>
      <c r="E519" s="54">
        <v>1.65</v>
      </c>
      <c r="F519" s="55">
        <f t="shared" si="10"/>
        <v>4.9499999999999993</v>
      </c>
      <c r="K519" s="9"/>
      <c r="L519" s="9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" customHeight="1" x14ac:dyDescent="0.2">
      <c r="A520" s="15"/>
      <c r="B520" s="86" t="s">
        <v>165</v>
      </c>
      <c r="C520" s="54">
        <v>3</v>
      </c>
      <c r="D520" s="54"/>
      <c r="E520" s="54">
        <v>1.2</v>
      </c>
      <c r="F520" s="55">
        <f t="shared" si="10"/>
        <v>3.5999999999999996</v>
      </c>
      <c r="K520" s="9"/>
      <c r="L520" s="9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" customHeight="1" x14ac:dyDescent="0.2">
      <c r="A521" s="15"/>
      <c r="B521" s="86" t="s">
        <v>165</v>
      </c>
      <c r="C521" s="54">
        <v>2</v>
      </c>
      <c r="D521" s="54"/>
      <c r="E521" s="54">
        <v>1</v>
      </c>
      <c r="F521" s="55">
        <f t="shared" si="10"/>
        <v>2</v>
      </c>
      <c r="K521" s="9"/>
      <c r="L521" s="9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" customHeight="1" x14ac:dyDescent="0.2">
      <c r="A522" s="15"/>
      <c r="B522" s="389" t="s">
        <v>157</v>
      </c>
      <c r="C522" s="390"/>
      <c r="D522" s="390"/>
      <c r="E522" s="390"/>
      <c r="F522" s="41">
        <f>SUM(F512:F521)</f>
        <v>22.6</v>
      </c>
      <c r="K522" s="9"/>
      <c r="L522" s="9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" customHeight="1" x14ac:dyDescent="0.2">
      <c r="A523" s="15"/>
      <c r="B523" s="15"/>
      <c r="C523" s="15"/>
      <c r="D523" s="15"/>
      <c r="E523" s="15"/>
      <c r="F523" s="15"/>
      <c r="K523" s="9"/>
      <c r="L523" s="9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" customHeight="1" x14ac:dyDescent="0.2">
      <c r="A524" s="121" t="s">
        <v>595</v>
      </c>
      <c r="B524" s="449" t="s">
        <v>167</v>
      </c>
      <c r="C524" s="449"/>
      <c r="D524" s="449"/>
      <c r="E524" s="449"/>
      <c r="F524" s="449"/>
      <c r="G524" s="449"/>
      <c r="H524" s="449"/>
      <c r="K524" s="9"/>
      <c r="L524" s="9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" customHeight="1" x14ac:dyDescent="0.2">
      <c r="A525" s="15"/>
      <c r="B525" s="387" t="s">
        <v>2</v>
      </c>
      <c r="C525" s="387" t="s">
        <v>3</v>
      </c>
      <c r="D525" s="387" t="s">
        <v>31</v>
      </c>
      <c r="E525" s="387" t="s">
        <v>5</v>
      </c>
      <c r="F525" s="265" t="s">
        <v>149</v>
      </c>
      <c r="K525" s="9"/>
      <c r="L525" s="9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" customHeight="1" x14ac:dyDescent="0.2">
      <c r="A526" s="15"/>
      <c r="B526" s="86" t="s">
        <v>8</v>
      </c>
      <c r="C526" s="54">
        <v>3</v>
      </c>
      <c r="D526" s="54"/>
      <c r="E526" s="54">
        <v>2.2599999999999998</v>
      </c>
      <c r="F526" s="55">
        <f>C526*E526</f>
        <v>6.7799999999999994</v>
      </c>
      <c r="K526" s="9"/>
      <c r="L526" s="9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" customHeight="1" x14ac:dyDescent="0.2">
      <c r="A527" s="15"/>
      <c r="B527" s="86" t="s">
        <v>168</v>
      </c>
      <c r="C527" s="54">
        <v>2</v>
      </c>
      <c r="D527" s="54"/>
      <c r="E527" s="54">
        <v>2.6</v>
      </c>
      <c r="F527" s="55">
        <f>C527*E527</f>
        <v>5.2</v>
      </c>
      <c r="K527" s="9"/>
      <c r="L527" s="9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" customHeight="1" x14ac:dyDescent="0.2">
      <c r="A528" s="15"/>
      <c r="B528" s="54"/>
      <c r="C528" s="54"/>
      <c r="D528" s="54"/>
      <c r="E528" s="54"/>
      <c r="F528" s="55"/>
      <c r="K528" s="9"/>
      <c r="L528" s="9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" customHeight="1" x14ac:dyDescent="0.2">
      <c r="A529" s="15"/>
      <c r="B529" s="389" t="s">
        <v>157</v>
      </c>
      <c r="C529" s="390"/>
      <c r="D529" s="390"/>
      <c r="E529" s="390"/>
      <c r="F529" s="41">
        <f>SUM(F526:F528)</f>
        <v>11.98</v>
      </c>
      <c r="K529" s="9"/>
      <c r="L529" s="9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" customHeight="1" x14ac:dyDescent="0.2">
      <c r="A530" s="15"/>
      <c r="B530" s="15"/>
      <c r="C530" s="15"/>
      <c r="D530" s="15"/>
      <c r="E530" s="15"/>
      <c r="F530" s="15"/>
      <c r="K530" s="9"/>
      <c r="L530" s="9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" customHeight="1" x14ac:dyDescent="0.2">
      <c r="A531" s="121" t="s">
        <v>596</v>
      </c>
      <c r="B531" s="449" t="s">
        <v>169</v>
      </c>
      <c r="C531" s="449"/>
      <c r="D531" s="449"/>
      <c r="E531" s="449"/>
      <c r="F531" s="449"/>
      <c r="G531" s="449"/>
      <c r="H531" s="449"/>
      <c r="K531" s="9"/>
      <c r="L531" s="9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" customHeight="1" x14ac:dyDescent="0.2">
      <c r="A532" s="15"/>
      <c r="B532" s="387" t="s">
        <v>2</v>
      </c>
      <c r="C532" s="387" t="s">
        <v>3</v>
      </c>
      <c r="D532" s="387" t="s">
        <v>31</v>
      </c>
      <c r="E532" s="387" t="s">
        <v>5</v>
      </c>
      <c r="F532" s="265" t="s">
        <v>149</v>
      </c>
      <c r="K532" s="9"/>
      <c r="L532" s="9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" customHeight="1" x14ac:dyDescent="0.2">
      <c r="A533" s="15"/>
      <c r="B533" s="86" t="s">
        <v>30</v>
      </c>
      <c r="C533" s="54">
        <v>1</v>
      </c>
      <c r="D533" s="54"/>
      <c r="E533" s="54">
        <v>1.26</v>
      </c>
      <c r="F533" s="55">
        <f t="shared" ref="F533:F551" si="11">C533*E533</f>
        <v>1.26</v>
      </c>
      <c r="K533" s="9"/>
      <c r="L533" s="9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" customHeight="1" x14ac:dyDescent="0.2">
      <c r="A534" s="15"/>
      <c r="B534" s="86" t="s">
        <v>170</v>
      </c>
      <c r="C534" s="54">
        <v>1</v>
      </c>
      <c r="D534" s="54"/>
      <c r="E534" s="54">
        <v>1.1599999999999999</v>
      </c>
      <c r="F534" s="55">
        <f t="shared" si="11"/>
        <v>1.1599999999999999</v>
      </c>
      <c r="K534" s="9"/>
      <c r="L534" s="9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" customHeight="1" x14ac:dyDescent="0.2">
      <c r="A535" s="15"/>
      <c r="B535" s="86" t="s">
        <v>171</v>
      </c>
      <c r="C535" s="54">
        <v>1</v>
      </c>
      <c r="D535" s="54"/>
      <c r="E535" s="54">
        <v>1.26</v>
      </c>
      <c r="F535" s="55">
        <f t="shared" si="11"/>
        <v>1.26</v>
      </c>
      <c r="K535" s="9"/>
      <c r="L535" s="9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" customHeight="1" x14ac:dyDescent="0.2">
      <c r="A536" s="15"/>
      <c r="B536" s="86" t="s">
        <v>172</v>
      </c>
      <c r="C536" s="54">
        <v>1</v>
      </c>
      <c r="D536" s="54"/>
      <c r="E536" s="54">
        <v>1.26</v>
      </c>
      <c r="F536" s="55">
        <f t="shared" si="11"/>
        <v>1.26</v>
      </c>
      <c r="K536" s="9"/>
      <c r="L536" s="9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" customHeight="1" x14ac:dyDescent="0.2">
      <c r="A537" s="15"/>
      <c r="B537" s="86" t="s">
        <v>173</v>
      </c>
      <c r="C537" s="54">
        <v>1</v>
      </c>
      <c r="D537" s="54"/>
      <c r="E537" s="54">
        <v>1.26</v>
      </c>
      <c r="F537" s="55">
        <f t="shared" si="11"/>
        <v>1.26</v>
      </c>
      <c r="K537" s="9"/>
      <c r="L537" s="9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" customHeight="1" x14ac:dyDescent="0.2">
      <c r="A538" s="15"/>
      <c r="B538" s="86" t="s">
        <v>151</v>
      </c>
      <c r="C538" s="54">
        <v>2</v>
      </c>
      <c r="D538" s="54"/>
      <c r="E538" s="54">
        <v>1.1599999999999999</v>
      </c>
      <c r="F538" s="55">
        <f t="shared" si="11"/>
        <v>2.3199999999999998</v>
      </c>
      <c r="K538" s="9"/>
      <c r="L538" s="9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" customHeight="1" x14ac:dyDescent="0.2">
      <c r="A539" s="15"/>
      <c r="B539" s="86" t="s">
        <v>174</v>
      </c>
      <c r="C539" s="54">
        <v>1</v>
      </c>
      <c r="D539" s="54"/>
      <c r="E539" s="54">
        <v>1.2</v>
      </c>
      <c r="F539" s="55">
        <f t="shared" si="11"/>
        <v>1.2</v>
      </c>
      <c r="K539" s="9"/>
      <c r="L539" s="9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" customHeight="1" x14ac:dyDescent="0.2">
      <c r="A540" s="15"/>
      <c r="B540" s="86" t="s">
        <v>175</v>
      </c>
      <c r="C540" s="54">
        <v>2</v>
      </c>
      <c r="D540" s="54"/>
      <c r="E540" s="54">
        <v>1.26</v>
      </c>
      <c r="F540" s="55">
        <f t="shared" si="11"/>
        <v>2.52</v>
      </c>
      <c r="K540" s="9"/>
      <c r="L540" s="9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" customHeight="1" x14ac:dyDescent="0.2">
      <c r="A541" s="15"/>
      <c r="B541" s="86" t="s">
        <v>24</v>
      </c>
      <c r="C541" s="54">
        <v>1</v>
      </c>
      <c r="D541" s="54"/>
      <c r="E541" s="54">
        <v>1.26</v>
      </c>
      <c r="F541" s="55">
        <f t="shared" si="11"/>
        <v>1.26</v>
      </c>
      <c r="K541" s="9"/>
      <c r="L541" s="9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" customHeight="1" x14ac:dyDescent="0.2">
      <c r="A542" s="15"/>
      <c r="B542" s="86" t="s">
        <v>176</v>
      </c>
      <c r="C542" s="54">
        <v>1</v>
      </c>
      <c r="D542" s="54"/>
      <c r="E542" s="54">
        <v>1.26</v>
      </c>
      <c r="F542" s="55">
        <f t="shared" si="11"/>
        <v>1.26</v>
      </c>
      <c r="K542" s="9"/>
      <c r="L542" s="9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" customHeight="1" x14ac:dyDescent="0.2">
      <c r="A543" s="15"/>
      <c r="B543" s="86" t="s">
        <v>22</v>
      </c>
      <c r="C543" s="54">
        <v>1</v>
      </c>
      <c r="D543" s="54"/>
      <c r="E543" s="54">
        <v>1.26</v>
      </c>
      <c r="F543" s="55">
        <f t="shared" si="11"/>
        <v>1.26</v>
      </c>
      <c r="K543" s="9"/>
      <c r="L543" s="9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" customHeight="1" x14ac:dyDescent="0.2">
      <c r="A544" s="15"/>
      <c r="B544" s="86" t="s">
        <v>177</v>
      </c>
      <c r="C544" s="54">
        <v>1</v>
      </c>
      <c r="D544" s="54"/>
      <c r="E544" s="54">
        <v>1.26</v>
      </c>
      <c r="F544" s="55">
        <f t="shared" si="11"/>
        <v>1.26</v>
      </c>
      <c r="K544" s="9"/>
      <c r="L544" s="9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" customHeight="1" x14ac:dyDescent="0.2">
      <c r="A545" s="15"/>
      <c r="B545" s="86" t="s">
        <v>177</v>
      </c>
      <c r="C545" s="54">
        <v>1</v>
      </c>
      <c r="D545" s="54"/>
      <c r="E545" s="54">
        <v>1.46</v>
      </c>
      <c r="F545" s="55">
        <f t="shared" si="11"/>
        <v>1.46</v>
      </c>
      <c r="K545" s="9"/>
      <c r="L545" s="9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" customHeight="1" x14ac:dyDescent="0.2">
      <c r="A546" s="15"/>
      <c r="B546" s="86" t="s">
        <v>154</v>
      </c>
      <c r="C546" s="54">
        <v>1</v>
      </c>
      <c r="D546" s="54"/>
      <c r="E546" s="54">
        <v>1.26</v>
      </c>
      <c r="F546" s="55">
        <f t="shared" si="11"/>
        <v>1.26</v>
      </c>
      <c r="K546" s="9"/>
      <c r="L546" s="9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" customHeight="1" x14ac:dyDescent="0.2">
      <c r="A547" s="15"/>
      <c r="B547" s="86" t="s">
        <v>19</v>
      </c>
      <c r="C547" s="54">
        <v>1</v>
      </c>
      <c r="D547" s="54"/>
      <c r="E547" s="54">
        <v>1.26</v>
      </c>
      <c r="F547" s="55">
        <f t="shared" si="11"/>
        <v>1.26</v>
      </c>
      <c r="K547" s="9"/>
      <c r="L547" s="9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" customHeight="1" x14ac:dyDescent="0.2">
      <c r="A548" s="15"/>
      <c r="B548" s="86" t="s">
        <v>20</v>
      </c>
      <c r="C548" s="54">
        <v>1</v>
      </c>
      <c r="D548" s="54"/>
      <c r="E548" s="54">
        <v>1.26</v>
      </c>
      <c r="F548" s="55">
        <f t="shared" si="11"/>
        <v>1.26</v>
      </c>
      <c r="K548" s="9"/>
      <c r="L548" s="9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" customHeight="1" x14ac:dyDescent="0.2">
      <c r="A549" s="15"/>
      <c r="B549" s="86" t="s">
        <v>178</v>
      </c>
      <c r="C549" s="54">
        <v>1</v>
      </c>
      <c r="D549" s="54"/>
      <c r="E549" s="54">
        <v>1.4</v>
      </c>
      <c r="F549" s="55">
        <f t="shared" si="11"/>
        <v>1.4</v>
      </c>
      <c r="K549" s="9"/>
      <c r="L549" s="9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" customHeight="1" x14ac:dyDescent="0.2">
      <c r="A550" s="15"/>
      <c r="B550" s="86" t="s">
        <v>179</v>
      </c>
      <c r="C550" s="54">
        <v>2</v>
      </c>
      <c r="D550" s="54"/>
      <c r="E550" s="54">
        <v>0.96</v>
      </c>
      <c r="F550" s="55">
        <f t="shared" si="11"/>
        <v>1.92</v>
      </c>
      <c r="K550" s="9"/>
      <c r="L550" s="9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" customHeight="1" x14ac:dyDescent="0.2">
      <c r="A551" s="15"/>
      <c r="B551" s="86" t="s">
        <v>180</v>
      </c>
      <c r="C551" s="54">
        <v>2</v>
      </c>
      <c r="D551" s="54"/>
      <c r="E551" s="54">
        <v>1.1599999999999999</v>
      </c>
      <c r="F551" s="55">
        <f t="shared" si="11"/>
        <v>2.3199999999999998</v>
      </c>
      <c r="K551" s="9"/>
      <c r="L551" s="9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" customHeight="1" x14ac:dyDescent="0.2">
      <c r="A552" s="15"/>
      <c r="B552" s="54"/>
      <c r="C552" s="54"/>
      <c r="D552" s="54"/>
      <c r="E552" s="54"/>
      <c r="F552" s="55"/>
      <c r="K552" s="9"/>
      <c r="L552" s="9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" customHeight="1" x14ac:dyDescent="0.2">
      <c r="A553" s="15"/>
      <c r="B553" s="389" t="s">
        <v>157</v>
      </c>
      <c r="C553" s="390"/>
      <c r="D553" s="390"/>
      <c r="E553" s="390"/>
      <c r="F553" s="41">
        <f>SUM(F532:F552)</f>
        <v>28.160000000000004</v>
      </c>
      <c r="K553" s="9"/>
      <c r="L553" s="9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1"/>
      <c r="J554" s="9"/>
      <c r="K554" s="9"/>
      <c r="L554" s="9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" customHeight="1" x14ac:dyDescent="0.25">
      <c r="A555" s="189">
        <v>5</v>
      </c>
      <c r="B555" s="428" t="s">
        <v>59</v>
      </c>
      <c r="C555" s="428"/>
      <c r="D555" s="428"/>
      <c r="E555" s="428"/>
      <c r="F555" s="428"/>
      <c r="G555" s="428"/>
      <c r="H555" s="428"/>
      <c r="I555" s="18"/>
      <c r="J555" s="9"/>
      <c r="K555" s="9"/>
      <c r="L555" s="9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" customHeight="1" x14ac:dyDescent="0.25">
      <c r="A556" s="15"/>
      <c r="B556" s="15"/>
      <c r="C556" s="15"/>
      <c r="D556" s="15"/>
      <c r="E556" s="15"/>
      <c r="F556" s="15"/>
      <c r="G556" s="15"/>
      <c r="H556" s="15"/>
      <c r="I556" s="18"/>
      <c r="J556" s="9"/>
      <c r="K556" s="9"/>
      <c r="L556" s="9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36.75" customHeight="1" x14ac:dyDescent="0.25">
      <c r="A557" s="190" t="s">
        <v>60</v>
      </c>
      <c r="B557" s="409" t="s">
        <v>61</v>
      </c>
      <c r="C557" s="409"/>
      <c r="D557" s="409"/>
      <c r="E557" s="409"/>
      <c r="F557" s="409"/>
      <c r="G557" s="409"/>
      <c r="H557" s="409"/>
      <c r="I557" s="24"/>
      <c r="J557" s="9"/>
      <c r="K557" s="9"/>
      <c r="L557" s="9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" customHeight="1" x14ac:dyDescent="0.25">
      <c r="A558" s="15"/>
      <c r="B558" s="387" t="s">
        <v>2</v>
      </c>
      <c r="C558" s="387" t="s">
        <v>3</v>
      </c>
      <c r="D558" s="387" t="s">
        <v>31</v>
      </c>
      <c r="E558" s="387" t="s">
        <v>5</v>
      </c>
      <c r="F558" s="387" t="s">
        <v>6</v>
      </c>
      <c r="G558" s="265" t="s">
        <v>7</v>
      </c>
      <c r="H558" s="15"/>
      <c r="I558" s="17"/>
      <c r="J558" s="9"/>
      <c r="K558" s="9"/>
      <c r="L558" s="9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" customHeight="1" x14ac:dyDescent="0.25">
      <c r="A559" s="15"/>
      <c r="B559" s="36" t="s">
        <v>62</v>
      </c>
      <c r="C559" s="37">
        <v>1</v>
      </c>
      <c r="D559" s="37">
        <v>2.4</v>
      </c>
      <c r="E559" s="37">
        <v>1.1499999999999999</v>
      </c>
      <c r="F559" s="37"/>
      <c r="G559" s="38">
        <f t="shared" ref="G559:G567" si="12">D559*E559</f>
        <v>2.76</v>
      </c>
      <c r="H559" s="15"/>
      <c r="I559" s="17"/>
      <c r="J559" s="9"/>
      <c r="K559" s="9"/>
      <c r="L559" s="9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" customHeight="1" x14ac:dyDescent="0.25">
      <c r="A560" s="15"/>
      <c r="B560" s="36" t="s">
        <v>63</v>
      </c>
      <c r="C560" s="37">
        <v>1</v>
      </c>
      <c r="D560" s="37">
        <v>2.4</v>
      </c>
      <c r="E560" s="37">
        <v>1.38</v>
      </c>
      <c r="F560" s="37"/>
      <c r="G560" s="38">
        <f t="shared" si="12"/>
        <v>3.3119999999999998</v>
      </c>
      <c r="H560" s="15"/>
      <c r="I560" s="17"/>
      <c r="J560" s="9"/>
      <c r="K560" s="9"/>
      <c r="L560" s="9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" customHeight="1" x14ac:dyDescent="0.25">
      <c r="A561" s="15"/>
      <c r="B561" s="19" t="s">
        <v>64</v>
      </c>
      <c r="C561" s="39">
        <v>1</v>
      </c>
      <c r="D561" s="39">
        <v>2.71</v>
      </c>
      <c r="E561" s="39">
        <v>1.2</v>
      </c>
      <c r="F561" s="39"/>
      <c r="G561" s="40">
        <f t="shared" si="12"/>
        <v>3.2519999999999998</v>
      </c>
      <c r="H561" s="15"/>
      <c r="I561" s="17"/>
      <c r="J561" s="9"/>
      <c r="K561" s="9"/>
      <c r="L561" s="9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" customHeight="1" x14ac:dyDescent="0.25">
      <c r="A562" s="15"/>
      <c r="B562" s="19" t="s">
        <v>65</v>
      </c>
      <c r="C562" s="39">
        <v>1</v>
      </c>
      <c r="D562" s="39">
        <v>2.71</v>
      </c>
      <c r="E562" s="39">
        <v>1.6</v>
      </c>
      <c r="F562" s="39"/>
      <c r="G562" s="40">
        <f t="shared" si="12"/>
        <v>4.3360000000000003</v>
      </c>
      <c r="H562" s="16"/>
      <c r="I562" s="17"/>
      <c r="J562" s="9"/>
      <c r="K562" s="9"/>
      <c r="L562" s="9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" customHeight="1" x14ac:dyDescent="0.25">
      <c r="A563" s="15"/>
      <c r="B563" s="19" t="s">
        <v>66</v>
      </c>
      <c r="C563" s="39">
        <v>1</v>
      </c>
      <c r="D563" s="39">
        <v>2.71</v>
      </c>
      <c r="E563" s="39">
        <v>1.2</v>
      </c>
      <c r="F563" s="39"/>
      <c r="G563" s="40">
        <f t="shared" si="12"/>
        <v>3.2519999999999998</v>
      </c>
      <c r="H563" s="16"/>
      <c r="I563" s="17"/>
      <c r="J563" s="9"/>
      <c r="K563" s="9"/>
      <c r="L563" s="9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" customHeight="1" x14ac:dyDescent="0.25">
      <c r="A564" s="15"/>
      <c r="B564" s="19" t="s">
        <v>67</v>
      </c>
      <c r="C564" s="39">
        <v>1</v>
      </c>
      <c r="D564" s="39">
        <v>2.71</v>
      </c>
      <c r="E564" s="39">
        <v>1.6</v>
      </c>
      <c r="F564" s="39"/>
      <c r="G564" s="40">
        <f t="shared" si="12"/>
        <v>4.3360000000000003</v>
      </c>
      <c r="H564" s="16"/>
      <c r="I564" s="17"/>
      <c r="J564" s="9"/>
      <c r="K564" s="9"/>
      <c r="L564" s="9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" customHeight="1" x14ac:dyDescent="0.25">
      <c r="A565" s="15"/>
      <c r="B565" s="19" t="s">
        <v>68</v>
      </c>
      <c r="C565" s="39">
        <v>1</v>
      </c>
      <c r="D565" s="39">
        <v>3.55</v>
      </c>
      <c r="E565" s="39">
        <v>0.53</v>
      </c>
      <c r="F565" s="19"/>
      <c r="G565" s="40">
        <f t="shared" si="12"/>
        <v>1.8815</v>
      </c>
      <c r="H565" s="16"/>
      <c r="I565" s="17"/>
      <c r="J565" s="9"/>
      <c r="K565" s="9"/>
      <c r="L565" s="9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" customHeight="1" x14ac:dyDescent="0.25">
      <c r="A566" s="15"/>
      <c r="B566" s="19" t="s">
        <v>69</v>
      </c>
      <c r="C566" s="39">
        <v>8</v>
      </c>
      <c r="D566" s="39">
        <v>3.9</v>
      </c>
      <c r="E566" s="39">
        <v>0.8</v>
      </c>
      <c r="F566" s="19"/>
      <c r="G566" s="40">
        <f t="shared" si="12"/>
        <v>3.12</v>
      </c>
      <c r="H566" s="16" t="s">
        <v>70</v>
      </c>
      <c r="I566" s="17"/>
      <c r="J566" s="9"/>
      <c r="K566" s="9"/>
      <c r="L566" s="9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" customHeight="1" x14ac:dyDescent="0.25">
      <c r="A567" s="15"/>
      <c r="B567" s="19" t="s">
        <v>71</v>
      </c>
      <c r="C567" s="39">
        <v>8</v>
      </c>
      <c r="D567" s="39">
        <v>3.9</v>
      </c>
      <c r="E567" s="39">
        <v>0.8</v>
      </c>
      <c r="F567" s="39"/>
      <c r="G567" s="40">
        <f t="shared" si="12"/>
        <v>3.12</v>
      </c>
      <c r="H567" s="16"/>
      <c r="I567" s="17"/>
      <c r="J567" s="9"/>
      <c r="K567" s="9"/>
      <c r="L567" s="9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" customHeight="1" x14ac:dyDescent="0.25">
      <c r="A568" s="15"/>
      <c r="B568" s="389" t="s">
        <v>11</v>
      </c>
      <c r="C568" s="390"/>
      <c r="D568" s="390"/>
      <c r="E568" s="390"/>
      <c r="F568" s="390"/>
      <c r="G568" s="41">
        <f>SUM(G559:G567)</f>
        <v>29.369499999999999</v>
      </c>
      <c r="H568" s="16"/>
      <c r="I568" s="17"/>
      <c r="J568" s="9"/>
      <c r="K568" s="9"/>
      <c r="L568" s="9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" customHeight="1" x14ac:dyDescent="0.25">
      <c r="A569" s="15"/>
      <c r="B569" s="15"/>
      <c r="C569" s="42"/>
      <c r="D569" s="43"/>
      <c r="E569" s="43"/>
      <c r="F569" s="43"/>
      <c r="G569" s="23"/>
      <c r="H569" s="44"/>
      <c r="I569" s="45"/>
      <c r="J569" s="9"/>
      <c r="K569" s="9"/>
      <c r="L569" s="9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32.25" customHeight="1" x14ac:dyDescent="0.25">
      <c r="A570" s="109" t="s">
        <v>72</v>
      </c>
      <c r="B570" s="409" t="s">
        <v>73</v>
      </c>
      <c r="C570" s="409"/>
      <c r="D570" s="409"/>
      <c r="E570" s="409"/>
      <c r="F570" s="409"/>
      <c r="G570" s="409"/>
      <c r="H570" s="409"/>
      <c r="I570" s="24"/>
      <c r="J570" s="9"/>
      <c r="K570" s="9"/>
      <c r="L570" s="9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" customHeight="1" x14ac:dyDescent="0.25">
      <c r="A571" s="15"/>
      <c r="B571" s="387" t="s">
        <v>2</v>
      </c>
      <c r="C571" s="387" t="s">
        <v>3</v>
      </c>
      <c r="D571" s="387" t="s">
        <v>31</v>
      </c>
      <c r="E571" s="387" t="s">
        <v>5</v>
      </c>
      <c r="F571" s="387" t="s">
        <v>6</v>
      </c>
      <c r="G571" s="265" t="s">
        <v>7</v>
      </c>
      <c r="H571" s="16"/>
      <c r="I571" s="17"/>
      <c r="J571" s="9"/>
      <c r="K571" s="9"/>
      <c r="L571" s="9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" customHeight="1" x14ac:dyDescent="0.25">
      <c r="A572" s="15"/>
      <c r="B572" s="19"/>
      <c r="C572" s="39"/>
      <c r="D572" s="39"/>
      <c r="E572" s="39"/>
      <c r="F572" s="39"/>
      <c r="G572" s="40"/>
      <c r="H572" s="16"/>
      <c r="I572" s="17"/>
      <c r="J572" s="9"/>
      <c r="K572" s="9"/>
      <c r="L572" s="9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" customHeight="1" x14ac:dyDescent="0.25">
      <c r="A573" s="15"/>
      <c r="B573" s="19" t="s">
        <v>36</v>
      </c>
      <c r="C573" s="39">
        <v>1</v>
      </c>
      <c r="D573" s="19">
        <v>2.7</v>
      </c>
      <c r="E573" s="39">
        <v>6.35</v>
      </c>
      <c r="F573" s="39"/>
      <c r="G573" s="40">
        <f t="shared" ref="G573:G581" si="13">D573*E573</f>
        <v>17.145</v>
      </c>
      <c r="H573" s="46"/>
      <c r="I573" s="17"/>
      <c r="J573" s="9"/>
      <c r="K573" s="9"/>
      <c r="L573" s="9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" customHeight="1" x14ac:dyDescent="0.25">
      <c r="A574" s="15"/>
      <c r="B574" s="19" t="s">
        <v>74</v>
      </c>
      <c r="C574" s="39">
        <v>1</v>
      </c>
      <c r="D574" s="39">
        <v>3.54</v>
      </c>
      <c r="E574" s="39">
        <v>4.1500000000000004</v>
      </c>
      <c r="F574" s="39"/>
      <c r="G574" s="40">
        <f t="shared" si="13"/>
        <v>14.691000000000001</v>
      </c>
      <c r="H574" s="47"/>
      <c r="I574" s="17"/>
      <c r="J574" s="9"/>
      <c r="K574" s="9"/>
      <c r="L574" s="9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" customHeight="1" x14ac:dyDescent="0.25">
      <c r="A575" s="15"/>
      <c r="B575" s="19" t="s">
        <v>75</v>
      </c>
      <c r="C575" s="39">
        <v>1</v>
      </c>
      <c r="D575" s="39">
        <v>3.54</v>
      </c>
      <c r="E575" s="39">
        <v>4.1500000000000004</v>
      </c>
      <c r="F575" s="39"/>
      <c r="G575" s="40">
        <f t="shared" si="13"/>
        <v>14.691000000000001</v>
      </c>
      <c r="H575" s="47"/>
      <c r="I575" s="17"/>
      <c r="J575" s="9"/>
      <c r="K575" s="9"/>
      <c r="L575" s="9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" customHeight="1" x14ac:dyDescent="0.25">
      <c r="A576" s="15"/>
      <c r="B576" s="19" t="s">
        <v>76</v>
      </c>
      <c r="C576" s="39">
        <v>1</v>
      </c>
      <c r="D576" s="39">
        <v>2.36</v>
      </c>
      <c r="E576" s="39">
        <v>4.6500000000000004</v>
      </c>
      <c r="F576" s="39"/>
      <c r="G576" s="40">
        <f t="shared" si="13"/>
        <v>10.974</v>
      </c>
      <c r="H576" s="48"/>
      <c r="I576" s="17"/>
      <c r="J576" s="9"/>
      <c r="K576" s="9"/>
      <c r="L576" s="9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" customHeight="1" x14ac:dyDescent="0.25">
      <c r="A577" s="15"/>
      <c r="B577" s="36" t="s">
        <v>77</v>
      </c>
      <c r="C577" s="37">
        <v>1</v>
      </c>
      <c r="D577" s="37">
        <v>2.4</v>
      </c>
      <c r="E577" s="37">
        <v>2.5</v>
      </c>
      <c r="F577" s="37"/>
      <c r="G577" s="38">
        <f t="shared" si="13"/>
        <v>6</v>
      </c>
      <c r="H577" s="48"/>
      <c r="I577" s="17"/>
      <c r="J577" s="9"/>
      <c r="K577" s="9"/>
      <c r="L577" s="9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" customHeight="1" x14ac:dyDescent="0.25">
      <c r="A578" s="15"/>
      <c r="B578" s="19" t="s">
        <v>78</v>
      </c>
      <c r="C578" s="39">
        <v>1</v>
      </c>
      <c r="D578" s="39">
        <v>3.56</v>
      </c>
      <c r="E578" s="39">
        <v>3.9</v>
      </c>
      <c r="F578" s="39"/>
      <c r="G578" s="40">
        <f t="shared" si="13"/>
        <v>13.884</v>
      </c>
      <c r="H578" s="48"/>
      <c r="I578" s="17"/>
      <c r="J578" s="9"/>
      <c r="K578" s="9"/>
      <c r="L578" s="9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" customHeight="1" x14ac:dyDescent="0.25">
      <c r="A579" s="15"/>
      <c r="B579" s="19" t="s">
        <v>79</v>
      </c>
      <c r="C579" s="39">
        <v>1</v>
      </c>
      <c r="D579" s="39">
        <v>2.71</v>
      </c>
      <c r="E579" s="39">
        <v>2.5</v>
      </c>
      <c r="F579" s="39"/>
      <c r="G579" s="40">
        <f t="shared" si="13"/>
        <v>6.7750000000000004</v>
      </c>
      <c r="H579" s="49"/>
      <c r="I579" s="17"/>
      <c r="J579" s="9"/>
      <c r="K579" s="9"/>
      <c r="L579" s="9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" customHeight="1" x14ac:dyDescent="0.25">
      <c r="A580" s="15"/>
      <c r="B580" s="19" t="s">
        <v>80</v>
      </c>
      <c r="C580" s="39">
        <v>1</v>
      </c>
      <c r="D580" s="39">
        <v>2.71</v>
      </c>
      <c r="E580" s="39">
        <v>2.5</v>
      </c>
      <c r="F580" s="39"/>
      <c r="G580" s="40">
        <f t="shared" si="13"/>
        <v>6.7750000000000004</v>
      </c>
      <c r="H580" s="49"/>
      <c r="I580" s="17"/>
      <c r="J580" s="9"/>
      <c r="K580" s="9"/>
      <c r="L580" s="9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" customHeight="1" x14ac:dyDescent="0.25">
      <c r="A581" s="15"/>
      <c r="B581" s="19" t="s">
        <v>81</v>
      </c>
      <c r="C581" s="39">
        <v>1</v>
      </c>
      <c r="D581" s="39">
        <v>3.56</v>
      </c>
      <c r="E581" s="39">
        <v>4</v>
      </c>
      <c r="F581" s="39"/>
      <c r="G581" s="40">
        <f t="shared" si="13"/>
        <v>14.24</v>
      </c>
      <c r="H581" s="49"/>
      <c r="I581" s="17"/>
      <c r="J581" s="9"/>
      <c r="K581" s="9"/>
      <c r="L581" s="9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" customHeight="1" x14ac:dyDescent="0.25">
      <c r="A582" s="15"/>
      <c r="B582" s="19" t="s">
        <v>82</v>
      </c>
      <c r="C582" s="39">
        <v>1</v>
      </c>
      <c r="D582" s="39">
        <v>4.01</v>
      </c>
      <c r="E582" s="39">
        <v>5.45</v>
      </c>
      <c r="F582" s="39"/>
      <c r="G582" s="40">
        <f>D582*E582-F582</f>
        <v>21.854499999999998</v>
      </c>
      <c r="H582" s="49"/>
      <c r="I582" s="17"/>
      <c r="J582" s="9"/>
      <c r="K582" s="9"/>
      <c r="L582" s="9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" customHeight="1" x14ac:dyDescent="0.25">
      <c r="A583" s="15"/>
      <c r="B583" s="19" t="s">
        <v>83</v>
      </c>
      <c r="C583" s="39">
        <v>1</v>
      </c>
      <c r="D583" s="39">
        <v>3.55</v>
      </c>
      <c r="E583" s="39">
        <v>5.17</v>
      </c>
      <c r="F583" s="39"/>
      <c r="G583" s="40">
        <f>D583*E583</f>
        <v>18.3535</v>
      </c>
      <c r="H583" s="49"/>
      <c r="I583" s="17"/>
      <c r="J583" s="9"/>
      <c r="K583" s="9"/>
      <c r="L583" s="9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" customHeight="1" x14ac:dyDescent="0.25">
      <c r="A584" s="15"/>
      <c r="B584" s="19" t="s">
        <v>84</v>
      </c>
      <c r="C584" s="39">
        <v>1</v>
      </c>
      <c r="D584" s="39">
        <v>3.99</v>
      </c>
      <c r="E584" s="39">
        <v>3</v>
      </c>
      <c r="F584" s="39"/>
      <c r="G584" s="40">
        <f>D584*E584</f>
        <v>11.97</v>
      </c>
      <c r="H584" s="49"/>
      <c r="I584" s="17"/>
      <c r="J584" s="9"/>
      <c r="K584" s="9"/>
      <c r="L584" s="9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" customHeight="1" x14ac:dyDescent="0.25">
      <c r="A585" s="15"/>
      <c r="B585" s="19" t="s">
        <v>85</v>
      </c>
      <c r="C585" s="39">
        <v>1</v>
      </c>
      <c r="D585" s="39">
        <v>3.56</v>
      </c>
      <c r="E585" s="39">
        <v>2.86</v>
      </c>
      <c r="F585" s="39"/>
      <c r="G585" s="40">
        <f>D585*E585</f>
        <v>10.1816</v>
      </c>
      <c r="H585" s="49"/>
      <c r="I585" s="17"/>
      <c r="J585" s="9"/>
      <c r="K585" s="9"/>
      <c r="L585" s="9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" customHeight="1" x14ac:dyDescent="0.25">
      <c r="A586" s="15"/>
      <c r="B586" s="19" t="s">
        <v>86</v>
      </c>
      <c r="C586" s="39">
        <v>1</v>
      </c>
      <c r="D586" s="39">
        <v>3.56</v>
      </c>
      <c r="E586" s="39">
        <v>4.18</v>
      </c>
      <c r="F586" s="39"/>
      <c r="G586" s="40">
        <f>D586*E586</f>
        <v>14.880799999999999</v>
      </c>
      <c r="H586" s="49"/>
      <c r="I586" s="17"/>
      <c r="J586" s="9"/>
      <c r="K586" s="9"/>
      <c r="L586" s="9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" customHeight="1" x14ac:dyDescent="0.25">
      <c r="A587" s="15"/>
      <c r="B587" s="19" t="s">
        <v>87</v>
      </c>
      <c r="C587" s="39">
        <v>2</v>
      </c>
      <c r="D587" s="39">
        <v>2.7</v>
      </c>
      <c r="E587" s="39">
        <v>6.6</v>
      </c>
      <c r="F587" s="19"/>
      <c r="G587" s="40">
        <f>D587*E587</f>
        <v>17.82</v>
      </c>
      <c r="H587" s="49"/>
      <c r="I587" s="17"/>
      <c r="J587" s="9"/>
      <c r="K587" s="9"/>
      <c r="L587" s="9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" customHeight="1" x14ac:dyDescent="0.25">
      <c r="A588" s="15"/>
      <c r="B588" s="389" t="s">
        <v>11</v>
      </c>
      <c r="C588" s="390"/>
      <c r="D588" s="390"/>
      <c r="E588" s="390"/>
      <c r="F588" s="390"/>
      <c r="G588" s="41">
        <f>SUM(G572:G587)</f>
        <v>200.2354</v>
      </c>
      <c r="H588" s="50"/>
      <c r="I588" s="17"/>
      <c r="J588" s="9"/>
      <c r="K588" s="9"/>
      <c r="L588" s="9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" customHeight="1" x14ac:dyDescent="0.25">
      <c r="A589" s="15"/>
      <c r="B589" s="421"/>
      <c r="C589" s="422"/>
      <c r="D589" s="422"/>
      <c r="E589" s="422"/>
      <c r="F589" s="422"/>
      <c r="G589" s="422"/>
      <c r="H589" s="422"/>
      <c r="I589" s="17"/>
      <c r="J589" s="9"/>
      <c r="K589" s="9"/>
      <c r="L589" s="9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35.25" customHeight="1" x14ac:dyDescent="0.25">
      <c r="A590" s="109" t="s">
        <v>88</v>
      </c>
      <c r="B590" s="409" t="s">
        <v>89</v>
      </c>
      <c r="C590" s="409"/>
      <c r="D590" s="409"/>
      <c r="E590" s="409"/>
      <c r="F590" s="409"/>
      <c r="G590" s="409"/>
      <c r="H590" s="409"/>
      <c r="I590" s="24"/>
      <c r="J590" s="9"/>
      <c r="K590" s="9"/>
      <c r="L590" s="9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" customHeight="1" x14ac:dyDescent="0.25">
      <c r="A591" s="15"/>
      <c r="B591" s="387" t="s">
        <v>2</v>
      </c>
      <c r="C591" s="387" t="s">
        <v>3</v>
      </c>
      <c r="D591" s="387" t="s">
        <v>31</v>
      </c>
      <c r="E591" s="387" t="s">
        <v>5</v>
      </c>
      <c r="F591" s="387" t="s">
        <v>6</v>
      </c>
      <c r="G591" s="265" t="s">
        <v>7</v>
      </c>
      <c r="H591" s="15"/>
      <c r="I591" s="17"/>
      <c r="J591" s="9"/>
      <c r="K591" s="9"/>
      <c r="L591" s="9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" customHeight="1" x14ac:dyDescent="0.25">
      <c r="A592" s="15"/>
      <c r="B592" s="19" t="s">
        <v>90</v>
      </c>
      <c r="C592" s="39">
        <v>1</v>
      </c>
      <c r="D592" s="39">
        <v>3.54</v>
      </c>
      <c r="E592" s="39">
        <v>2</v>
      </c>
      <c r="F592" s="39">
        <v>2.54</v>
      </c>
      <c r="G592" s="40">
        <f t="shared" ref="G592:G601" si="14">D592*E592-F592</f>
        <v>4.54</v>
      </c>
      <c r="H592" s="15"/>
      <c r="I592" s="17"/>
      <c r="J592" s="9"/>
      <c r="K592" s="9"/>
      <c r="L592" s="9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" customHeight="1" x14ac:dyDescent="0.25">
      <c r="A593" s="15"/>
      <c r="B593" s="19" t="s">
        <v>91</v>
      </c>
      <c r="C593" s="39">
        <v>1</v>
      </c>
      <c r="D593" s="37">
        <v>2.36</v>
      </c>
      <c r="E593" s="39">
        <v>1.38</v>
      </c>
      <c r="F593" s="39">
        <v>2.2599999999999998</v>
      </c>
      <c r="G593" s="40">
        <f t="shared" si="14"/>
        <v>0.99679999999999991</v>
      </c>
      <c r="H593" s="15"/>
      <c r="I593" s="17"/>
      <c r="J593" s="9"/>
      <c r="K593" s="9"/>
      <c r="L593" s="9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" customHeight="1" x14ac:dyDescent="0.25">
      <c r="A594" s="15"/>
      <c r="B594" s="19" t="s">
        <v>92</v>
      </c>
      <c r="C594" s="39">
        <v>1</v>
      </c>
      <c r="D594" s="39">
        <v>2.71</v>
      </c>
      <c r="E594" s="39">
        <v>1.2</v>
      </c>
      <c r="F594" s="39">
        <v>1.82</v>
      </c>
      <c r="G594" s="40">
        <f t="shared" si="14"/>
        <v>1.4319999999999997</v>
      </c>
      <c r="H594" s="15"/>
      <c r="I594" s="17"/>
      <c r="J594" s="9"/>
      <c r="K594" s="9"/>
      <c r="L594" s="9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" customHeight="1" x14ac:dyDescent="0.25">
      <c r="A595" s="15"/>
      <c r="B595" s="19" t="s">
        <v>93</v>
      </c>
      <c r="C595" s="39">
        <v>1</v>
      </c>
      <c r="D595" s="39">
        <v>2.71</v>
      </c>
      <c r="E595" s="39">
        <v>2</v>
      </c>
      <c r="F595" s="39">
        <v>0.4</v>
      </c>
      <c r="G595" s="40">
        <f t="shared" si="14"/>
        <v>5.0199999999999996</v>
      </c>
      <c r="H595" s="15"/>
      <c r="I595" s="17"/>
      <c r="J595" s="9"/>
      <c r="K595" s="9"/>
      <c r="L595" s="9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" customHeight="1" x14ac:dyDescent="0.25">
      <c r="A596" s="15"/>
      <c r="B596" s="19" t="s">
        <v>94</v>
      </c>
      <c r="C596" s="39">
        <v>1</v>
      </c>
      <c r="D596" s="39">
        <v>2.71</v>
      </c>
      <c r="E596" s="39">
        <v>1.6</v>
      </c>
      <c r="F596" s="39">
        <v>2.2999999999999998</v>
      </c>
      <c r="G596" s="40">
        <f t="shared" si="14"/>
        <v>2.0360000000000005</v>
      </c>
      <c r="H596" s="15"/>
      <c r="I596" s="17"/>
      <c r="J596" s="9"/>
      <c r="K596" s="9"/>
      <c r="L596" s="9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" customHeight="1" x14ac:dyDescent="0.25">
      <c r="A597" s="15"/>
      <c r="B597" s="19" t="s">
        <v>95</v>
      </c>
      <c r="C597" s="39">
        <v>1</v>
      </c>
      <c r="D597" s="39">
        <v>2.71</v>
      </c>
      <c r="E597" s="39">
        <v>1.2</v>
      </c>
      <c r="F597" s="39">
        <v>1.82</v>
      </c>
      <c r="G597" s="40">
        <f t="shared" si="14"/>
        <v>1.4319999999999997</v>
      </c>
      <c r="H597" s="15"/>
      <c r="I597" s="17"/>
      <c r="J597" s="9"/>
      <c r="K597" s="9"/>
      <c r="L597" s="9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" customHeight="1" x14ac:dyDescent="0.25">
      <c r="A598" s="15"/>
      <c r="B598" s="19" t="s">
        <v>96</v>
      </c>
      <c r="C598" s="39">
        <v>1</v>
      </c>
      <c r="D598" s="39">
        <v>2.71</v>
      </c>
      <c r="E598" s="39">
        <v>2</v>
      </c>
      <c r="F598" s="39">
        <v>0.4</v>
      </c>
      <c r="G598" s="40">
        <f t="shared" si="14"/>
        <v>5.0199999999999996</v>
      </c>
      <c r="H598" s="15"/>
      <c r="I598" s="17"/>
      <c r="J598" s="9"/>
      <c r="K598" s="9"/>
      <c r="L598" s="9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" customHeight="1" x14ac:dyDescent="0.25">
      <c r="A599" s="15"/>
      <c r="B599" s="19" t="s">
        <v>97</v>
      </c>
      <c r="C599" s="39">
        <v>1</v>
      </c>
      <c r="D599" s="39">
        <v>2.71</v>
      </c>
      <c r="E599" s="39">
        <v>1.6</v>
      </c>
      <c r="F599" s="39">
        <v>2.2999999999999998</v>
      </c>
      <c r="G599" s="40">
        <f t="shared" si="14"/>
        <v>2.0360000000000005</v>
      </c>
      <c r="H599" s="15"/>
      <c r="I599" s="17"/>
      <c r="J599" s="9"/>
      <c r="K599" s="9"/>
      <c r="L599" s="9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" customHeight="1" x14ac:dyDescent="0.25">
      <c r="A600" s="15"/>
      <c r="B600" s="19" t="s">
        <v>98</v>
      </c>
      <c r="C600" s="39">
        <v>1</v>
      </c>
      <c r="D600" s="39">
        <v>4.01</v>
      </c>
      <c r="E600" s="39">
        <v>1.33</v>
      </c>
      <c r="F600" s="39">
        <v>0.5</v>
      </c>
      <c r="G600" s="40">
        <f t="shared" si="14"/>
        <v>4.8333000000000004</v>
      </c>
      <c r="H600" s="15"/>
      <c r="I600" s="17"/>
      <c r="J600" s="9"/>
      <c r="K600" s="9"/>
      <c r="L600" s="9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" customHeight="1" x14ac:dyDescent="0.25">
      <c r="A601" s="15"/>
      <c r="B601" s="19" t="s">
        <v>99</v>
      </c>
      <c r="C601" s="39">
        <v>1</v>
      </c>
      <c r="D601" s="39">
        <v>4.01</v>
      </c>
      <c r="E601" s="39">
        <v>1.33</v>
      </c>
      <c r="F601" s="39">
        <v>0.5</v>
      </c>
      <c r="G601" s="40">
        <f t="shared" si="14"/>
        <v>4.8333000000000004</v>
      </c>
      <c r="H601" s="15"/>
      <c r="I601" s="17"/>
      <c r="J601" s="9"/>
      <c r="K601" s="9"/>
      <c r="L601" s="9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" customHeight="1" x14ac:dyDescent="0.25">
      <c r="A602" s="15"/>
      <c r="B602" s="19" t="s">
        <v>100</v>
      </c>
      <c r="C602" s="39">
        <v>2</v>
      </c>
      <c r="D602" s="39">
        <v>3.57</v>
      </c>
      <c r="E602" s="39">
        <v>3.83</v>
      </c>
      <c r="F602" s="39">
        <v>5.08</v>
      </c>
      <c r="G602" s="40">
        <f>C602*(D602+E602-F602)</f>
        <v>4.6400000000000006</v>
      </c>
      <c r="H602" s="15"/>
      <c r="I602" s="17"/>
      <c r="J602" s="9"/>
      <c r="K602" s="9"/>
      <c r="L602" s="9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" customHeight="1" x14ac:dyDescent="0.25">
      <c r="A603" s="15"/>
      <c r="B603" s="19" t="s">
        <v>101</v>
      </c>
      <c r="C603" s="39">
        <v>1</v>
      </c>
      <c r="D603" s="39">
        <v>2.36</v>
      </c>
      <c r="E603" s="39">
        <v>1.81</v>
      </c>
      <c r="F603" s="39">
        <v>2.83</v>
      </c>
      <c r="G603" s="40">
        <f>E603*D603-F603</f>
        <v>1.4416000000000002</v>
      </c>
      <c r="H603" s="15"/>
      <c r="I603" s="17"/>
      <c r="J603" s="9"/>
      <c r="K603" s="9"/>
      <c r="L603" s="9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" customHeight="1" x14ac:dyDescent="0.25">
      <c r="A604" s="15"/>
      <c r="B604" s="19" t="s">
        <v>102</v>
      </c>
      <c r="C604" s="39">
        <v>1</v>
      </c>
      <c r="D604" s="19">
        <v>2.36</v>
      </c>
      <c r="E604" s="39">
        <v>3.53</v>
      </c>
      <c r="F604" s="39">
        <v>3.53</v>
      </c>
      <c r="G604" s="40">
        <f>D604*E604-F604</f>
        <v>4.8008000000000006</v>
      </c>
      <c r="H604" s="15"/>
      <c r="I604" s="17"/>
      <c r="J604" s="9"/>
      <c r="K604" s="9"/>
      <c r="L604" s="9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" customHeight="1" x14ac:dyDescent="0.25">
      <c r="A605" s="15"/>
      <c r="B605" s="389" t="s">
        <v>11</v>
      </c>
      <c r="C605" s="390"/>
      <c r="D605" s="390"/>
      <c r="E605" s="390"/>
      <c r="F605" s="390"/>
      <c r="G605" s="41">
        <f>SUM(G592:G604)</f>
        <v>43.061800000000005</v>
      </c>
      <c r="H605" s="15"/>
      <c r="I605" s="17"/>
      <c r="J605" s="9"/>
      <c r="K605" s="9"/>
      <c r="L605" s="9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" customHeight="1" x14ac:dyDescent="0.25">
      <c r="A606" s="15"/>
      <c r="B606" s="15"/>
      <c r="C606" s="15"/>
      <c r="D606" s="15"/>
      <c r="E606" s="15"/>
      <c r="F606" s="15"/>
      <c r="G606" s="15"/>
      <c r="H606" s="15"/>
      <c r="I606" s="17"/>
      <c r="J606" s="9"/>
      <c r="K606" s="9"/>
      <c r="L606" s="9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32.25" customHeight="1" x14ac:dyDescent="0.25">
      <c r="A607" s="109" t="s">
        <v>103</v>
      </c>
      <c r="B607" s="409" t="s">
        <v>104</v>
      </c>
      <c r="C607" s="409"/>
      <c r="D607" s="409"/>
      <c r="E607" s="409"/>
      <c r="F607" s="409"/>
      <c r="G607" s="409"/>
      <c r="H607" s="409"/>
      <c r="I607" s="24"/>
      <c r="J607" s="9"/>
      <c r="K607" s="9"/>
      <c r="L607" s="9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" customHeight="1" x14ac:dyDescent="0.25">
      <c r="A608" s="15"/>
      <c r="B608" s="387" t="s">
        <v>2</v>
      </c>
      <c r="C608" s="387" t="s">
        <v>3</v>
      </c>
      <c r="D608" s="387" t="s">
        <v>31</v>
      </c>
      <c r="E608" s="387" t="s">
        <v>5</v>
      </c>
      <c r="F608" s="387" t="s">
        <v>6</v>
      </c>
      <c r="G608" s="265" t="s">
        <v>7</v>
      </c>
      <c r="H608" s="15"/>
      <c r="I608" s="17"/>
      <c r="J608" s="9"/>
      <c r="K608" s="9"/>
      <c r="L608" s="9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" customHeight="1" x14ac:dyDescent="0.25">
      <c r="A609" s="15"/>
      <c r="B609" s="19" t="s">
        <v>35</v>
      </c>
      <c r="C609" s="39">
        <v>1</v>
      </c>
      <c r="D609" s="37">
        <v>2.71</v>
      </c>
      <c r="E609" s="39">
        <v>5</v>
      </c>
      <c r="F609" s="39">
        <v>2.54</v>
      </c>
      <c r="G609" s="40">
        <f t="shared" ref="G609:G624" si="15">D609*E609-F609</f>
        <v>11.010000000000002</v>
      </c>
      <c r="H609" s="15"/>
      <c r="I609" s="17"/>
      <c r="J609" s="9"/>
      <c r="K609" s="9"/>
      <c r="L609" s="9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" customHeight="1" x14ac:dyDescent="0.25">
      <c r="A610" s="15"/>
      <c r="B610" s="19" t="s">
        <v>105</v>
      </c>
      <c r="C610" s="39">
        <v>1</v>
      </c>
      <c r="D610" s="39">
        <v>3.54</v>
      </c>
      <c r="E610" s="39">
        <v>4.8</v>
      </c>
      <c r="F610" s="39">
        <v>4.37</v>
      </c>
      <c r="G610" s="40">
        <f t="shared" si="15"/>
        <v>12.622</v>
      </c>
      <c r="H610" s="15"/>
      <c r="I610" s="17"/>
      <c r="J610" s="9"/>
      <c r="K610" s="9"/>
      <c r="L610" s="9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" customHeight="1" x14ac:dyDescent="0.25">
      <c r="A611" s="15"/>
      <c r="B611" s="19" t="s">
        <v>106</v>
      </c>
      <c r="C611" s="39">
        <v>1</v>
      </c>
      <c r="D611" s="39">
        <v>4.01</v>
      </c>
      <c r="E611" s="39">
        <v>4.45</v>
      </c>
      <c r="F611" s="39">
        <v>2.2999999999999998</v>
      </c>
      <c r="G611" s="40">
        <f t="shared" si="15"/>
        <v>15.544499999999999</v>
      </c>
      <c r="H611" s="15"/>
      <c r="I611" s="17"/>
      <c r="J611" s="9"/>
      <c r="K611" s="9"/>
      <c r="L611" s="9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" customHeight="1" x14ac:dyDescent="0.25">
      <c r="A612" s="15"/>
      <c r="B612" s="19" t="s">
        <v>107</v>
      </c>
      <c r="C612" s="39">
        <v>1</v>
      </c>
      <c r="D612" s="39">
        <v>4.01</v>
      </c>
      <c r="E612" s="39">
        <v>4.45</v>
      </c>
      <c r="F612" s="39">
        <v>2.2999999999999998</v>
      </c>
      <c r="G612" s="40">
        <f t="shared" si="15"/>
        <v>15.544499999999999</v>
      </c>
      <c r="H612" s="15"/>
      <c r="I612" s="17"/>
      <c r="J612" s="9"/>
      <c r="K612" s="9"/>
      <c r="L612" s="9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" customHeight="1" x14ac:dyDescent="0.25">
      <c r="A613" s="15"/>
      <c r="B613" s="19" t="s">
        <v>108</v>
      </c>
      <c r="C613" s="39">
        <v>1</v>
      </c>
      <c r="D613" s="39">
        <v>3.56</v>
      </c>
      <c r="E613" s="39">
        <v>3.82</v>
      </c>
      <c r="F613" s="39">
        <v>3.84</v>
      </c>
      <c r="G613" s="40">
        <f t="shared" si="15"/>
        <v>9.7591999999999999</v>
      </c>
      <c r="H613" s="15"/>
      <c r="I613" s="17"/>
      <c r="J613" s="9"/>
      <c r="K613" s="9"/>
      <c r="L613" s="9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" customHeight="1" x14ac:dyDescent="0.25">
      <c r="A614" s="15"/>
      <c r="B614" s="19" t="s">
        <v>109</v>
      </c>
      <c r="C614" s="39">
        <v>1</v>
      </c>
      <c r="D614" s="39">
        <v>3.56</v>
      </c>
      <c r="E614" s="39">
        <v>4.2</v>
      </c>
      <c r="F614" s="39">
        <v>2.52</v>
      </c>
      <c r="G614" s="40">
        <f t="shared" si="15"/>
        <v>12.432000000000002</v>
      </c>
      <c r="H614" s="15"/>
      <c r="I614" s="17"/>
      <c r="J614" s="9"/>
      <c r="K614" s="9"/>
      <c r="L614" s="9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" customHeight="1" x14ac:dyDescent="0.25">
      <c r="A615" s="15"/>
      <c r="B615" s="19" t="s">
        <v>110</v>
      </c>
      <c r="C615" s="39">
        <v>1</v>
      </c>
      <c r="D615" s="39">
        <v>3.56</v>
      </c>
      <c r="E615" s="39">
        <v>3.83</v>
      </c>
      <c r="F615" s="39">
        <v>1.92</v>
      </c>
      <c r="G615" s="40">
        <f t="shared" si="15"/>
        <v>11.7148</v>
      </c>
      <c r="H615" s="15"/>
      <c r="I615" s="17"/>
      <c r="J615" s="9"/>
      <c r="K615" s="9"/>
      <c r="L615" s="9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" customHeight="1" x14ac:dyDescent="0.25">
      <c r="A616" s="15"/>
      <c r="B616" s="19" t="s">
        <v>111</v>
      </c>
      <c r="C616" s="39">
        <v>1</v>
      </c>
      <c r="D616" s="39">
        <v>4.01</v>
      </c>
      <c r="E616" s="39">
        <v>2.4</v>
      </c>
      <c r="F616" s="39">
        <v>1.7</v>
      </c>
      <c r="G616" s="40">
        <f t="shared" si="15"/>
        <v>7.9239999999999986</v>
      </c>
      <c r="H616" s="15"/>
      <c r="I616" s="17"/>
      <c r="J616" s="9"/>
      <c r="K616" s="9"/>
      <c r="L616" s="9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" customHeight="1" x14ac:dyDescent="0.25">
      <c r="A617" s="15"/>
      <c r="B617" s="19" t="s">
        <v>112</v>
      </c>
      <c r="C617" s="39">
        <v>1</v>
      </c>
      <c r="D617" s="39">
        <v>4.01</v>
      </c>
      <c r="E617" s="39">
        <v>3.6</v>
      </c>
      <c r="F617" s="39">
        <v>2.54</v>
      </c>
      <c r="G617" s="40">
        <f t="shared" si="15"/>
        <v>11.896000000000001</v>
      </c>
      <c r="H617" s="15"/>
      <c r="I617" s="17"/>
      <c r="J617" s="9"/>
      <c r="K617" s="9"/>
      <c r="L617" s="9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" customHeight="1" x14ac:dyDescent="0.25">
      <c r="A618" s="15"/>
      <c r="B618" s="19" t="s">
        <v>113</v>
      </c>
      <c r="C618" s="39">
        <v>1</v>
      </c>
      <c r="D618" s="39">
        <v>4.01</v>
      </c>
      <c r="E618" s="39">
        <v>2.4</v>
      </c>
      <c r="F618" s="39">
        <v>1.7</v>
      </c>
      <c r="G618" s="40">
        <f t="shared" si="15"/>
        <v>7.9239999999999986</v>
      </c>
      <c r="H618" s="15"/>
      <c r="I618" s="17"/>
      <c r="J618" s="9"/>
      <c r="K618" s="9"/>
      <c r="L618" s="9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" customHeight="1" x14ac:dyDescent="0.25">
      <c r="A619" s="15"/>
      <c r="B619" s="19" t="s">
        <v>114</v>
      </c>
      <c r="C619" s="39">
        <v>1</v>
      </c>
      <c r="D619" s="39">
        <v>4.01</v>
      </c>
      <c r="E619" s="39">
        <v>2.85</v>
      </c>
      <c r="F619" s="39">
        <v>2.54</v>
      </c>
      <c r="G619" s="40">
        <f t="shared" si="15"/>
        <v>8.8885000000000005</v>
      </c>
      <c r="H619" s="15"/>
      <c r="I619" s="17"/>
      <c r="J619" s="9"/>
      <c r="K619" s="9"/>
      <c r="L619" s="9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" customHeight="1" x14ac:dyDescent="0.25">
      <c r="A620" s="15"/>
      <c r="B620" s="19" t="s">
        <v>115</v>
      </c>
      <c r="C620" s="39">
        <v>1</v>
      </c>
      <c r="D620" s="39">
        <v>4.01</v>
      </c>
      <c r="E620" s="39">
        <v>3.75</v>
      </c>
      <c r="F620" s="39">
        <v>4.24</v>
      </c>
      <c r="G620" s="40">
        <f t="shared" si="15"/>
        <v>10.797499999999999</v>
      </c>
      <c r="H620" s="15"/>
      <c r="I620" s="17"/>
      <c r="J620" s="9"/>
      <c r="K620" s="9"/>
      <c r="L620" s="9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" customHeight="1" x14ac:dyDescent="0.25">
      <c r="A621" s="15"/>
      <c r="B621" s="19" t="s">
        <v>116</v>
      </c>
      <c r="C621" s="39">
        <v>1</v>
      </c>
      <c r="D621" s="39">
        <v>3.55</v>
      </c>
      <c r="E621" s="39">
        <v>3.06</v>
      </c>
      <c r="F621" s="39">
        <v>3.82</v>
      </c>
      <c r="G621" s="40">
        <f t="shared" si="15"/>
        <v>7.0429999999999993</v>
      </c>
      <c r="H621" s="15"/>
      <c r="I621" s="17"/>
      <c r="J621" s="9"/>
      <c r="K621" s="9"/>
      <c r="L621" s="9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" customHeight="1" x14ac:dyDescent="0.25">
      <c r="A622" s="15"/>
      <c r="B622" s="19" t="s">
        <v>117</v>
      </c>
      <c r="C622" s="39">
        <v>1</v>
      </c>
      <c r="D622" s="39">
        <v>3.55</v>
      </c>
      <c r="E622" s="39">
        <v>4.2300000000000004</v>
      </c>
      <c r="F622" s="39">
        <v>5.08</v>
      </c>
      <c r="G622" s="40">
        <f t="shared" si="15"/>
        <v>9.9365000000000006</v>
      </c>
      <c r="H622" s="15"/>
      <c r="I622" s="17"/>
      <c r="J622" s="9"/>
      <c r="K622" s="9"/>
      <c r="L622" s="9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" customHeight="1" x14ac:dyDescent="0.25">
      <c r="A623" s="15"/>
      <c r="B623" s="19" t="s">
        <v>118</v>
      </c>
      <c r="C623" s="39">
        <v>1</v>
      </c>
      <c r="D623" s="39">
        <v>3.99</v>
      </c>
      <c r="E623" s="39">
        <v>6.75</v>
      </c>
      <c r="F623" s="39">
        <v>2.54</v>
      </c>
      <c r="G623" s="40">
        <f t="shared" si="15"/>
        <v>24.392500000000002</v>
      </c>
      <c r="H623" s="15"/>
      <c r="I623" s="17"/>
      <c r="J623" s="9"/>
      <c r="K623" s="9"/>
      <c r="L623" s="9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" customHeight="1" x14ac:dyDescent="0.25">
      <c r="A624" s="15"/>
      <c r="B624" s="19" t="s">
        <v>119</v>
      </c>
      <c r="C624" s="39">
        <v>1</v>
      </c>
      <c r="D624" s="39">
        <v>4</v>
      </c>
      <c r="E624" s="39">
        <v>3.77</v>
      </c>
      <c r="F624" s="37">
        <v>4.46</v>
      </c>
      <c r="G624" s="40">
        <f t="shared" si="15"/>
        <v>10.620000000000001</v>
      </c>
      <c r="H624" s="15"/>
      <c r="I624" s="17"/>
      <c r="J624" s="9"/>
      <c r="K624" s="9"/>
      <c r="L624" s="9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" customHeight="1" x14ac:dyDescent="0.25">
      <c r="A625" s="15"/>
      <c r="B625" s="19" t="s">
        <v>120</v>
      </c>
      <c r="C625" s="39">
        <v>4</v>
      </c>
      <c r="D625" s="39">
        <v>2.7</v>
      </c>
      <c r="E625" s="39">
        <v>6.8</v>
      </c>
      <c r="F625" s="39">
        <v>28.58</v>
      </c>
      <c r="G625" s="40">
        <f>(C625*D625*E625)-F625</f>
        <v>44.86</v>
      </c>
      <c r="H625" s="15"/>
      <c r="I625" s="17"/>
      <c r="J625" s="9"/>
      <c r="K625" s="9"/>
      <c r="L625" s="9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" customHeight="1" x14ac:dyDescent="0.25">
      <c r="A626" s="15"/>
      <c r="B626" s="19" t="s">
        <v>121</v>
      </c>
      <c r="C626" s="39">
        <v>1</v>
      </c>
      <c r="D626" s="37">
        <v>3.54</v>
      </c>
      <c r="E626" s="39">
        <v>4.8</v>
      </c>
      <c r="F626" s="39">
        <v>4.1399999999999997</v>
      </c>
      <c r="G626" s="40">
        <f>C626*D626*E626-F626</f>
        <v>12.852</v>
      </c>
      <c r="H626" s="15"/>
      <c r="I626" s="17"/>
      <c r="J626" s="9"/>
      <c r="K626" s="9"/>
      <c r="L626" s="9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" customHeight="1" x14ac:dyDescent="0.25">
      <c r="A627" s="15"/>
      <c r="B627" s="19" t="s">
        <v>122</v>
      </c>
      <c r="C627" s="39">
        <v>2</v>
      </c>
      <c r="D627" s="39">
        <v>3.57</v>
      </c>
      <c r="E627" s="39">
        <v>4.45</v>
      </c>
      <c r="F627" s="39">
        <v>1.2</v>
      </c>
      <c r="G627" s="40">
        <f>C627*(D627*E627-F627)</f>
        <v>29.373000000000001</v>
      </c>
      <c r="H627" s="15"/>
      <c r="I627" s="17"/>
      <c r="J627" s="9"/>
      <c r="K627" s="9"/>
      <c r="L627" s="9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" customHeight="1" x14ac:dyDescent="0.25">
      <c r="A628" s="15"/>
      <c r="B628" s="19" t="s">
        <v>123</v>
      </c>
      <c r="C628" s="39">
        <v>1</v>
      </c>
      <c r="D628" s="39">
        <v>3.57</v>
      </c>
      <c r="E628" s="39">
        <v>5.45</v>
      </c>
      <c r="F628" s="39">
        <v>2.54</v>
      </c>
      <c r="G628" s="40">
        <f>C628*D628*E628-F628</f>
        <v>16.916499999999999</v>
      </c>
      <c r="H628" s="15"/>
      <c r="I628" s="17"/>
      <c r="J628" s="9"/>
      <c r="K628" s="9"/>
      <c r="L628" s="9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" customHeight="1" x14ac:dyDescent="0.25">
      <c r="A629" s="15"/>
      <c r="B629" s="19" t="s">
        <v>124</v>
      </c>
      <c r="C629" s="39">
        <v>1</v>
      </c>
      <c r="D629" s="39">
        <v>3.57</v>
      </c>
      <c r="E629" s="39">
        <v>4.0999999999999996</v>
      </c>
      <c r="F629" s="39">
        <v>6.12</v>
      </c>
      <c r="G629" s="40">
        <f>D629*E629-F629</f>
        <v>8.5169999999999995</v>
      </c>
      <c r="H629" s="15"/>
      <c r="I629" s="17"/>
      <c r="J629" s="9"/>
      <c r="K629" s="9"/>
      <c r="L629" s="9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" customHeight="1" x14ac:dyDescent="0.25">
      <c r="A630" s="15"/>
      <c r="B630" s="19" t="s">
        <v>125</v>
      </c>
      <c r="C630" s="39">
        <v>1</v>
      </c>
      <c r="D630" s="39">
        <v>3.57</v>
      </c>
      <c r="E630" s="39">
        <v>4.43</v>
      </c>
      <c r="F630" s="39">
        <v>3.41</v>
      </c>
      <c r="G630" s="40">
        <f>D630*E630-F630</f>
        <v>12.405099999999997</v>
      </c>
      <c r="H630" s="15"/>
      <c r="I630" s="17"/>
      <c r="J630" s="9"/>
      <c r="K630" s="9"/>
      <c r="L630" s="9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" customHeight="1" x14ac:dyDescent="0.25">
      <c r="A631" s="15"/>
      <c r="B631" s="19" t="s">
        <v>126</v>
      </c>
      <c r="C631" s="39">
        <v>1</v>
      </c>
      <c r="D631" s="39">
        <v>3.54</v>
      </c>
      <c r="E631" s="39">
        <v>5.85</v>
      </c>
      <c r="F631" s="39">
        <v>8.49</v>
      </c>
      <c r="G631" s="40">
        <f>D631*E631-F631</f>
        <v>12.218999999999999</v>
      </c>
      <c r="H631" s="15"/>
      <c r="I631" s="17"/>
      <c r="J631" s="9"/>
      <c r="K631" s="9"/>
      <c r="L631" s="9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" customHeight="1" x14ac:dyDescent="0.25">
      <c r="A632" s="15"/>
      <c r="B632" s="19" t="s">
        <v>127</v>
      </c>
      <c r="C632" s="39">
        <v>4</v>
      </c>
      <c r="D632" s="39">
        <v>2.7</v>
      </c>
      <c r="E632" s="39">
        <v>6.8</v>
      </c>
      <c r="F632" s="39">
        <v>22.52</v>
      </c>
      <c r="G632" s="40">
        <f>(C632*D632*E632)-E632</f>
        <v>66.64</v>
      </c>
      <c r="H632" s="15"/>
      <c r="I632" s="17"/>
      <c r="J632" s="9"/>
      <c r="K632" s="9"/>
      <c r="L632" s="9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" customHeight="1" x14ac:dyDescent="0.25">
      <c r="A633" s="15"/>
      <c r="B633" s="19" t="s">
        <v>128</v>
      </c>
      <c r="C633" s="39">
        <v>1</v>
      </c>
      <c r="D633" s="39">
        <v>3</v>
      </c>
      <c r="E633" s="39">
        <v>5</v>
      </c>
      <c r="F633" s="39">
        <v>1.89</v>
      </c>
      <c r="G633" s="40">
        <f>C633*D633*E633-F633</f>
        <v>13.11</v>
      </c>
      <c r="H633" s="15"/>
      <c r="I633" s="17"/>
      <c r="J633" s="9"/>
      <c r="K633" s="9"/>
      <c r="L633" s="9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" customHeight="1" x14ac:dyDescent="0.25">
      <c r="A634" s="15"/>
      <c r="B634" s="19"/>
      <c r="C634" s="39"/>
      <c r="D634" s="39"/>
      <c r="E634" s="39"/>
      <c r="F634" s="37"/>
      <c r="G634" s="40"/>
      <c r="H634" s="15"/>
      <c r="I634" s="17"/>
      <c r="J634" s="9"/>
      <c r="K634" s="9"/>
      <c r="L634" s="9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" customHeight="1" x14ac:dyDescent="0.25">
      <c r="A635" s="15"/>
      <c r="B635" s="389" t="s">
        <v>11</v>
      </c>
      <c r="C635" s="390"/>
      <c r="D635" s="390"/>
      <c r="E635" s="390"/>
      <c r="F635" s="390"/>
      <c r="G635" s="41">
        <f>SUM(G609:G634)</f>
        <v>404.94159999999999</v>
      </c>
      <c r="H635" s="15"/>
      <c r="I635" s="17"/>
      <c r="J635" s="9"/>
      <c r="K635" s="9"/>
      <c r="L635" s="9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" customHeight="1" x14ac:dyDescent="0.25">
      <c r="A636" s="15"/>
      <c r="B636" s="421"/>
      <c r="C636" s="422"/>
      <c r="D636" s="422"/>
      <c r="E636" s="422"/>
      <c r="F636" s="422"/>
      <c r="G636" s="422"/>
      <c r="H636" s="50"/>
      <c r="I636" s="17"/>
      <c r="J636" s="9"/>
      <c r="K636" s="9"/>
      <c r="L636" s="9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30" customHeight="1" x14ac:dyDescent="0.25">
      <c r="A637" s="238" t="s">
        <v>129</v>
      </c>
      <c r="B637" s="484" t="s">
        <v>147</v>
      </c>
      <c r="C637" s="485"/>
      <c r="D637" s="485"/>
      <c r="E637" s="485"/>
      <c r="F637" s="485"/>
      <c r="G637" s="485"/>
      <c r="H637" s="30"/>
      <c r="I637" s="18"/>
      <c r="J637" s="9"/>
      <c r="K637" s="9"/>
      <c r="L637" s="9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" customHeight="1" x14ac:dyDescent="0.25">
      <c r="A638" s="15"/>
      <c r="B638" s="240" t="s">
        <v>2</v>
      </c>
      <c r="C638" s="240" t="s">
        <v>3</v>
      </c>
      <c r="D638" s="240" t="s">
        <v>31</v>
      </c>
      <c r="E638" s="240"/>
      <c r="F638" s="224" t="s">
        <v>600</v>
      </c>
      <c r="G638" s="224" t="s">
        <v>737</v>
      </c>
      <c r="H638" s="265" t="s">
        <v>7</v>
      </c>
      <c r="I638" s="18"/>
      <c r="J638" s="9"/>
      <c r="K638" s="9"/>
      <c r="L638" s="9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" customHeight="1" x14ac:dyDescent="0.25">
      <c r="A639" s="15"/>
      <c r="B639" s="151" t="s">
        <v>721</v>
      </c>
      <c r="C639" s="229">
        <v>1</v>
      </c>
      <c r="D639" s="229">
        <v>2.1</v>
      </c>
      <c r="E639" s="64"/>
      <c r="F639" s="229">
        <f>1.81+1.95+1.31+0.91+1.89+0.94+0.94</f>
        <v>9.75</v>
      </c>
      <c r="G639" s="229">
        <f>1.73*2+1.37</f>
        <v>4.83</v>
      </c>
      <c r="H639" s="40">
        <f>(C639*D639)*(F639-G639)</f>
        <v>10.332000000000001</v>
      </c>
      <c r="I639" s="18"/>
      <c r="J639" s="9"/>
      <c r="K639" s="9"/>
      <c r="L639" s="9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" customHeight="1" x14ac:dyDescent="0.25">
      <c r="A640" s="15"/>
      <c r="B640" s="151" t="s">
        <v>720</v>
      </c>
      <c r="C640" s="229">
        <v>1</v>
      </c>
      <c r="D640" s="229">
        <v>2.1</v>
      </c>
      <c r="E640" s="64"/>
      <c r="F640" s="229">
        <f>1.81+1.95+1.31+0.91+1.89+0.94</f>
        <v>8.81</v>
      </c>
      <c r="G640" s="229">
        <f>1.73*2+1.37</f>
        <v>4.83</v>
      </c>
      <c r="H640" s="40">
        <f>(C640*D640)*(F640-G640)</f>
        <v>8.3580000000000005</v>
      </c>
      <c r="I640" s="18"/>
      <c r="J640" s="9"/>
      <c r="K640" s="9"/>
      <c r="L640" s="9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" customHeight="1" x14ac:dyDescent="0.25">
      <c r="A641" s="15"/>
      <c r="B641" s="389" t="s">
        <v>11</v>
      </c>
      <c r="C641" s="390"/>
      <c r="D641" s="390"/>
      <c r="E641" s="390"/>
      <c r="F641" s="390"/>
      <c r="G641" s="390"/>
      <c r="H641" s="41">
        <f>SUM(H639:H640)</f>
        <v>18.690000000000001</v>
      </c>
      <c r="I641" s="18"/>
      <c r="J641" s="9"/>
      <c r="K641" s="9"/>
      <c r="L641" s="9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" customHeight="1" x14ac:dyDescent="0.25">
      <c r="A642" s="15"/>
      <c r="B642" s="15"/>
      <c r="C642" s="15"/>
      <c r="D642" s="15"/>
      <c r="E642" s="15"/>
      <c r="F642" s="15"/>
      <c r="G642" s="15"/>
      <c r="H642" s="15"/>
      <c r="I642" s="18"/>
      <c r="J642" s="9"/>
      <c r="K642" s="9"/>
      <c r="L642" s="9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" customHeight="1" x14ac:dyDescent="0.25">
      <c r="A643" s="186" t="s">
        <v>738</v>
      </c>
      <c r="B643" s="482" t="s">
        <v>739</v>
      </c>
      <c r="C643" s="482"/>
      <c r="D643" s="482"/>
      <c r="E643" s="482"/>
      <c r="F643" s="482"/>
      <c r="G643" s="482"/>
      <c r="H643" s="482"/>
      <c r="I643" s="273"/>
      <c r="J643" s="272"/>
      <c r="K643" s="272"/>
      <c r="L643" s="9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" customHeight="1" x14ac:dyDescent="0.25">
      <c r="A644" s="145"/>
      <c r="B644" s="224" t="s">
        <v>2</v>
      </c>
      <c r="C644" s="224" t="s">
        <v>3</v>
      </c>
      <c r="D644" s="224" t="s">
        <v>31</v>
      </c>
      <c r="E644" s="224"/>
      <c r="F644" s="224" t="s">
        <v>600</v>
      </c>
      <c r="G644" s="224"/>
      <c r="H644" s="253" t="s">
        <v>7</v>
      </c>
      <c r="I644" s="148"/>
      <c r="J644" s="127"/>
      <c r="K644" s="126"/>
      <c r="L644" s="9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" customHeight="1" x14ac:dyDescent="0.25">
      <c r="A645" s="145"/>
      <c r="B645" s="432" t="s">
        <v>21</v>
      </c>
      <c r="C645" s="237"/>
      <c r="D645" s="237">
        <v>1.2</v>
      </c>
      <c r="E645" s="237"/>
      <c r="F645" s="237">
        <v>1.6</v>
      </c>
      <c r="G645" s="152"/>
      <c r="H645" s="147">
        <f>D645*F645</f>
        <v>1.92</v>
      </c>
      <c r="I645" s="165"/>
      <c r="J645" s="127"/>
      <c r="K645" s="137"/>
      <c r="L645" s="9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" customHeight="1" x14ac:dyDescent="0.25">
      <c r="A646" s="145"/>
      <c r="B646" s="432"/>
      <c r="C646" s="237"/>
      <c r="D646" s="237">
        <v>1.6</v>
      </c>
      <c r="E646" s="237"/>
      <c r="F646" s="237">
        <v>0.8</v>
      </c>
      <c r="G646" s="152"/>
      <c r="H646" s="147">
        <f>D646*F646</f>
        <v>1.2800000000000002</v>
      </c>
      <c r="I646" s="165"/>
      <c r="J646" s="127"/>
      <c r="K646" s="137"/>
      <c r="L646" s="9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" customHeight="1" x14ac:dyDescent="0.25">
      <c r="A647" s="145"/>
      <c r="B647" s="151" t="s">
        <v>740</v>
      </c>
      <c r="C647" s="152"/>
      <c r="D647" s="237">
        <v>1.6</v>
      </c>
      <c r="E647" s="237"/>
      <c r="F647" s="237">
        <v>1.6</v>
      </c>
      <c r="G647" s="152"/>
      <c r="H647" s="147">
        <f>D647*F647</f>
        <v>2.5600000000000005</v>
      </c>
      <c r="I647" s="165"/>
      <c r="J647" s="127"/>
      <c r="K647" s="137"/>
      <c r="L647" s="9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" customHeight="1" x14ac:dyDescent="0.25">
      <c r="A648" s="145"/>
      <c r="B648" s="418" t="s">
        <v>11</v>
      </c>
      <c r="C648" s="419"/>
      <c r="D648" s="419"/>
      <c r="E648" s="420"/>
      <c r="F648" s="179"/>
      <c r="G648" s="179"/>
      <c r="H648" s="181">
        <f>SUM(H645:H647)</f>
        <v>5.7600000000000007</v>
      </c>
      <c r="I648" s="156"/>
      <c r="J648" s="131"/>
      <c r="K648" s="128"/>
      <c r="L648" s="9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" customHeight="1" x14ac:dyDescent="0.25">
      <c r="A649" s="15"/>
      <c r="B649" s="15"/>
      <c r="C649" s="15"/>
      <c r="D649" s="15"/>
      <c r="E649" s="15"/>
      <c r="F649" s="15"/>
      <c r="G649" s="15"/>
      <c r="H649" s="15"/>
      <c r="I649" s="18"/>
      <c r="J649" s="9"/>
      <c r="K649" s="9"/>
      <c r="L649" s="9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" customHeight="1" x14ac:dyDescent="0.2">
      <c r="A650" s="191" t="s">
        <v>631</v>
      </c>
      <c r="B650" s="391" t="s">
        <v>130</v>
      </c>
      <c r="C650" s="392"/>
      <c r="D650" s="392"/>
      <c r="E650" s="15"/>
      <c r="F650" s="15"/>
      <c r="G650" s="15"/>
      <c r="H650" s="14"/>
      <c r="I650" s="11"/>
      <c r="J650" s="9"/>
      <c r="K650" s="9"/>
      <c r="L650" s="9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" customHeight="1" x14ac:dyDescent="0.2">
      <c r="A651" s="15"/>
      <c r="B651" s="387" t="s">
        <v>2</v>
      </c>
      <c r="C651" s="387" t="s">
        <v>3</v>
      </c>
      <c r="D651" s="387" t="s">
        <v>31</v>
      </c>
      <c r="E651" s="387" t="s">
        <v>5</v>
      </c>
      <c r="F651" s="387" t="s">
        <v>6</v>
      </c>
      <c r="G651" s="265" t="s">
        <v>5</v>
      </c>
      <c r="H651" s="15"/>
      <c r="I651" s="11"/>
      <c r="J651" s="9"/>
      <c r="K651" s="9"/>
      <c r="L651" s="9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" customHeight="1" x14ac:dyDescent="0.2">
      <c r="A652" s="15"/>
      <c r="B652" s="19" t="s">
        <v>120</v>
      </c>
      <c r="C652" s="39">
        <v>4</v>
      </c>
      <c r="D652" s="19"/>
      <c r="E652" s="39">
        <v>6.8</v>
      </c>
      <c r="F652" s="39"/>
      <c r="G652" s="40">
        <f t="shared" ref="G652:G683" si="16">C652*E652</f>
        <v>27.2</v>
      </c>
      <c r="H652" s="15"/>
      <c r="I652" s="11"/>
      <c r="J652" s="9"/>
      <c r="K652" s="9"/>
      <c r="L652" s="9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" customHeight="1" x14ac:dyDescent="0.2">
      <c r="A653" s="15"/>
      <c r="B653" s="19" t="s">
        <v>121</v>
      </c>
      <c r="C653" s="39">
        <v>1</v>
      </c>
      <c r="D653" s="19"/>
      <c r="E653" s="39">
        <v>4.8</v>
      </c>
      <c r="F653" s="39"/>
      <c r="G653" s="40">
        <f t="shared" si="16"/>
        <v>4.8</v>
      </c>
      <c r="H653" s="15"/>
      <c r="I653" s="11"/>
      <c r="J653" s="9"/>
      <c r="K653" s="9"/>
      <c r="L653" s="9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" customHeight="1" x14ac:dyDescent="0.2">
      <c r="A654" s="15"/>
      <c r="B654" s="19" t="s">
        <v>102</v>
      </c>
      <c r="C654" s="39">
        <v>1</v>
      </c>
      <c r="D654" s="19"/>
      <c r="E654" s="39">
        <v>3.53</v>
      </c>
      <c r="F654" s="39"/>
      <c r="G654" s="40">
        <f t="shared" si="16"/>
        <v>3.53</v>
      </c>
      <c r="H654" s="15"/>
      <c r="I654" s="11"/>
      <c r="J654" s="9"/>
      <c r="K654" s="9"/>
      <c r="L654" s="9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" customHeight="1" x14ac:dyDescent="0.2">
      <c r="A655" s="15"/>
      <c r="B655" s="19" t="s">
        <v>131</v>
      </c>
      <c r="C655" s="39">
        <v>2</v>
      </c>
      <c r="D655" s="19"/>
      <c r="E655" s="39">
        <v>4.45</v>
      </c>
      <c r="F655" s="39"/>
      <c r="G655" s="40">
        <f t="shared" si="16"/>
        <v>8.9</v>
      </c>
      <c r="H655" s="15"/>
      <c r="I655" s="11"/>
      <c r="J655" s="9"/>
      <c r="K655" s="9"/>
      <c r="L655" s="9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" customHeight="1" x14ac:dyDescent="0.2">
      <c r="A656" s="15"/>
      <c r="B656" s="19" t="s">
        <v>123</v>
      </c>
      <c r="C656" s="39">
        <v>1</v>
      </c>
      <c r="D656" s="19"/>
      <c r="E656" s="39">
        <v>5.45</v>
      </c>
      <c r="F656" s="39"/>
      <c r="G656" s="40">
        <f t="shared" si="16"/>
        <v>5.45</v>
      </c>
      <c r="H656" s="15"/>
      <c r="I656" s="11"/>
      <c r="J656" s="9"/>
      <c r="K656" s="9"/>
      <c r="L656" s="9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" customHeight="1" x14ac:dyDescent="0.2">
      <c r="A657" s="15"/>
      <c r="B657" s="19" t="s">
        <v>100</v>
      </c>
      <c r="C657" s="39">
        <v>2</v>
      </c>
      <c r="D657" s="19"/>
      <c r="E657" s="39">
        <v>3.83</v>
      </c>
      <c r="F657" s="39"/>
      <c r="G657" s="40">
        <f t="shared" si="16"/>
        <v>7.66</v>
      </c>
      <c r="H657" s="15"/>
      <c r="I657" s="11"/>
      <c r="J657" s="9"/>
      <c r="K657" s="9"/>
      <c r="L657" s="9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" customHeight="1" x14ac:dyDescent="0.2">
      <c r="A658" s="15"/>
      <c r="B658" s="19" t="s">
        <v>124</v>
      </c>
      <c r="C658" s="39">
        <v>1</v>
      </c>
      <c r="D658" s="19"/>
      <c r="E658" s="39">
        <v>4.0999999999999996</v>
      </c>
      <c r="F658" s="39"/>
      <c r="G658" s="40">
        <f t="shared" si="16"/>
        <v>4.0999999999999996</v>
      </c>
      <c r="H658" s="15"/>
      <c r="I658" s="11"/>
      <c r="J658" s="9"/>
      <c r="K658" s="9"/>
      <c r="L658" s="9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" customHeight="1" x14ac:dyDescent="0.2">
      <c r="A659" s="15"/>
      <c r="B659" s="19" t="s">
        <v>125</v>
      </c>
      <c r="C659" s="39">
        <v>1</v>
      </c>
      <c r="D659" s="19"/>
      <c r="E659" s="39">
        <v>4.43</v>
      </c>
      <c r="F659" s="39"/>
      <c r="G659" s="40">
        <f t="shared" si="16"/>
        <v>4.43</v>
      </c>
      <c r="H659" s="15"/>
      <c r="I659" s="11"/>
      <c r="J659" s="9"/>
      <c r="K659" s="9"/>
      <c r="L659" s="9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" customHeight="1" x14ac:dyDescent="0.2">
      <c r="A660" s="15"/>
      <c r="B660" s="19" t="s">
        <v>101</v>
      </c>
      <c r="C660" s="39">
        <v>1</v>
      </c>
      <c r="D660" s="19"/>
      <c r="E660" s="39">
        <v>1.81</v>
      </c>
      <c r="F660" s="39"/>
      <c r="G660" s="40">
        <f t="shared" si="16"/>
        <v>1.81</v>
      </c>
      <c r="H660" s="15"/>
      <c r="I660" s="11"/>
      <c r="J660" s="9"/>
      <c r="K660" s="9"/>
      <c r="L660" s="9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" customHeight="1" x14ac:dyDescent="0.2">
      <c r="A661" s="15"/>
      <c r="B661" s="53" t="s">
        <v>126</v>
      </c>
      <c r="C661" s="39">
        <v>1</v>
      </c>
      <c r="D661" s="19"/>
      <c r="E661" s="39">
        <v>5.85</v>
      </c>
      <c r="F661" s="39"/>
      <c r="G661" s="40">
        <f t="shared" si="16"/>
        <v>5.85</v>
      </c>
      <c r="H661" s="15"/>
      <c r="I661" s="11"/>
      <c r="J661" s="9"/>
      <c r="K661" s="9"/>
      <c r="L661" s="9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" customHeight="1" x14ac:dyDescent="0.2">
      <c r="A662" s="15"/>
      <c r="B662" s="19" t="s">
        <v>127</v>
      </c>
      <c r="C662" s="39">
        <v>4</v>
      </c>
      <c r="D662" s="19"/>
      <c r="E662" s="39">
        <v>6.8</v>
      </c>
      <c r="F662" s="39"/>
      <c r="G662" s="40">
        <f t="shared" si="16"/>
        <v>27.2</v>
      </c>
      <c r="H662" s="15"/>
      <c r="I662" s="11"/>
      <c r="J662" s="9"/>
      <c r="K662" s="9"/>
      <c r="L662" s="9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" customHeight="1" x14ac:dyDescent="0.2">
      <c r="A663" s="15"/>
      <c r="B663" s="19" t="s">
        <v>87</v>
      </c>
      <c r="C663" s="39">
        <v>2</v>
      </c>
      <c r="D663" s="19"/>
      <c r="E663" s="39">
        <v>6.6</v>
      </c>
      <c r="F663" s="39"/>
      <c r="G663" s="40">
        <f t="shared" si="16"/>
        <v>13.2</v>
      </c>
      <c r="H663" s="15"/>
      <c r="I663" s="11"/>
      <c r="J663" s="9"/>
      <c r="K663" s="9"/>
      <c r="L663" s="9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" customHeight="1" x14ac:dyDescent="0.2">
      <c r="A664" s="15"/>
      <c r="B664" s="19" t="s">
        <v>34</v>
      </c>
      <c r="C664" s="39">
        <v>1</v>
      </c>
      <c r="D664" s="19"/>
      <c r="E664" s="39">
        <v>4.2300000000000004</v>
      </c>
      <c r="F664" s="39"/>
      <c r="G664" s="40">
        <f t="shared" si="16"/>
        <v>4.2300000000000004</v>
      </c>
      <c r="H664" s="15"/>
      <c r="I664" s="11"/>
      <c r="J664" s="9"/>
      <c r="K664" s="9"/>
      <c r="L664" s="9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" customHeight="1" x14ac:dyDescent="0.2">
      <c r="A665" s="15"/>
      <c r="B665" s="19" t="s">
        <v>35</v>
      </c>
      <c r="C665" s="39">
        <v>1</v>
      </c>
      <c r="D665" s="19"/>
      <c r="E665" s="39">
        <v>6.72</v>
      </c>
      <c r="F665" s="39"/>
      <c r="G665" s="40">
        <f t="shared" si="16"/>
        <v>6.72</v>
      </c>
      <c r="H665" s="15"/>
      <c r="I665" s="11"/>
      <c r="J665" s="9"/>
      <c r="K665" s="9"/>
      <c r="L665" s="9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" customHeight="1" x14ac:dyDescent="0.2">
      <c r="A666" s="15"/>
      <c r="B666" s="19" t="s">
        <v>132</v>
      </c>
      <c r="C666" s="39">
        <v>1</v>
      </c>
      <c r="D666" s="19"/>
      <c r="E666" s="39">
        <v>3.7</v>
      </c>
      <c r="F666" s="39"/>
      <c r="G666" s="40">
        <f t="shared" si="16"/>
        <v>3.7</v>
      </c>
      <c r="H666" s="15"/>
      <c r="I666" s="11"/>
      <c r="J666" s="9"/>
      <c r="K666" s="9"/>
      <c r="L666" s="9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" customHeight="1" x14ac:dyDescent="0.2">
      <c r="A667" s="15"/>
      <c r="B667" s="19" t="s">
        <v>75</v>
      </c>
      <c r="C667" s="39">
        <v>1</v>
      </c>
      <c r="D667" s="19"/>
      <c r="E667" s="39">
        <v>3.65</v>
      </c>
      <c r="F667" s="39"/>
      <c r="G667" s="40">
        <f t="shared" si="16"/>
        <v>3.65</v>
      </c>
      <c r="H667" s="15"/>
      <c r="I667" s="11"/>
      <c r="J667" s="9"/>
      <c r="K667" s="9"/>
      <c r="L667" s="9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" customHeight="1" x14ac:dyDescent="0.2">
      <c r="A668" s="15"/>
      <c r="B668" s="19" t="s">
        <v>133</v>
      </c>
      <c r="C668" s="39">
        <v>1</v>
      </c>
      <c r="D668" s="19"/>
      <c r="E668" s="39">
        <v>3.43</v>
      </c>
      <c r="F668" s="39"/>
      <c r="G668" s="40">
        <f t="shared" si="16"/>
        <v>3.43</v>
      </c>
      <c r="H668" s="15"/>
      <c r="I668" s="11"/>
      <c r="J668" s="9"/>
      <c r="K668" s="9"/>
      <c r="L668" s="9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" customHeight="1" x14ac:dyDescent="0.2">
      <c r="A669" s="15"/>
      <c r="B669" s="19" t="s">
        <v>134</v>
      </c>
      <c r="C669" s="39">
        <v>1</v>
      </c>
      <c r="D669" s="19"/>
      <c r="E669" s="39">
        <v>3.65</v>
      </c>
      <c r="F669" s="39"/>
      <c r="G669" s="40">
        <f t="shared" si="16"/>
        <v>3.65</v>
      </c>
      <c r="H669" s="15"/>
      <c r="I669" s="11"/>
      <c r="J669" s="9"/>
      <c r="K669" s="9"/>
      <c r="L669" s="9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" customHeight="1" x14ac:dyDescent="0.2">
      <c r="A670" s="15"/>
      <c r="B670" s="19" t="s">
        <v>135</v>
      </c>
      <c r="C670" s="39">
        <v>1</v>
      </c>
      <c r="D670" s="19"/>
      <c r="E670" s="39">
        <v>3.7</v>
      </c>
      <c r="F670" s="39"/>
      <c r="G670" s="40">
        <f t="shared" si="16"/>
        <v>3.7</v>
      </c>
      <c r="H670" s="15"/>
      <c r="I670" s="11"/>
      <c r="J670" s="9"/>
      <c r="K670" s="9"/>
      <c r="L670" s="9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" customHeight="1" x14ac:dyDescent="0.2">
      <c r="A671" s="15"/>
      <c r="B671" s="19" t="s">
        <v>136</v>
      </c>
      <c r="C671" s="39">
        <v>1</v>
      </c>
      <c r="D671" s="19"/>
      <c r="E671" s="39">
        <v>4.18</v>
      </c>
      <c r="F671" s="39"/>
      <c r="G671" s="40">
        <f t="shared" si="16"/>
        <v>4.18</v>
      </c>
      <c r="H671" s="15"/>
      <c r="I671" s="11"/>
      <c r="J671" s="9"/>
      <c r="K671" s="9"/>
      <c r="L671" s="9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" customHeight="1" x14ac:dyDescent="0.2">
      <c r="A672" s="15"/>
      <c r="B672" s="19" t="s">
        <v>85</v>
      </c>
      <c r="C672" s="39">
        <v>1</v>
      </c>
      <c r="D672" s="19"/>
      <c r="E672" s="39">
        <v>2.86</v>
      </c>
      <c r="F672" s="39"/>
      <c r="G672" s="40">
        <f t="shared" si="16"/>
        <v>2.86</v>
      </c>
      <c r="H672" s="15"/>
      <c r="I672" s="11"/>
      <c r="J672" s="9"/>
      <c r="K672" s="9"/>
      <c r="L672" s="9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" customHeight="1" x14ac:dyDescent="0.2">
      <c r="A673" s="15"/>
      <c r="B673" s="19" t="s">
        <v>86</v>
      </c>
      <c r="C673" s="19">
        <v>1</v>
      </c>
      <c r="D673" s="19"/>
      <c r="E673" s="19">
        <v>3.77</v>
      </c>
      <c r="F673" s="39"/>
      <c r="G673" s="40">
        <f t="shared" si="16"/>
        <v>3.77</v>
      </c>
      <c r="H673" s="15"/>
      <c r="I673" s="11"/>
      <c r="J673" s="9"/>
      <c r="K673" s="9"/>
      <c r="L673" s="9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" customHeight="1" x14ac:dyDescent="0.2">
      <c r="A674" s="15"/>
      <c r="B674" s="19" t="s">
        <v>137</v>
      </c>
      <c r="C674" s="39">
        <v>1</v>
      </c>
      <c r="D674" s="19"/>
      <c r="E674" s="39">
        <v>5.17</v>
      </c>
      <c r="F674" s="39"/>
      <c r="G674" s="40">
        <f t="shared" si="16"/>
        <v>5.17</v>
      </c>
      <c r="H674" s="15"/>
      <c r="I674" s="11"/>
      <c r="J674" s="9"/>
      <c r="K674" s="9"/>
      <c r="L674" s="9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" customHeight="1" x14ac:dyDescent="0.2">
      <c r="A675" s="15"/>
      <c r="B675" s="19" t="s">
        <v>138</v>
      </c>
      <c r="C675" s="39">
        <v>1</v>
      </c>
      <c r="D675" s="19"/>
      <c r="E675" s="39">
        <v>4.2300000000000004</v>
      </c>
      <c r="F675" s="39"/>
      <c r="G675" s="40">
        <f t="shared" si="16"/>
        <v>4.2300000000000004</v>
      </c>
      <c r="H675" s="15"/>
      <c r="I675" s="11"/>
      <c r="J675" s="9"/>
      <c r="K675" s="9"/>
      <c r="L675" s="9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" customHeight="1" x14ac:dyDescent="0.2">
      <c r="A676" s="15"/>
      <c r="B676" s="19" t="s">
        <v>139</v>
      </c>
      <c r="C676" s="39">
        <v>1</v>
      </c>
      <c r="D676" s="19"/>
      <c r="E676" s="39">
        <v>0.53</v>
      </c>
      <c r="F676" s="39"/>
      <c r="G676" s="40">
        <f t="shared" si="16"/>
        <v>0.53</v>
      </c>
      <c r="H676" s="15"/>
      <c r="I676" s="11"/>
      <c r="J676" s="9"/>
      <c r="K676" s="9"/>
      <c r="L676" s="9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" customHeight="1" x14ac:dyDescent="0.2">
      <c r="A677" s="15"/>
      <c r="B677" s="19" t="s">
        <v>140</v>
      </c>
      <c r="C677" s="39">
        <v>1</v>
      </c>
      <c r="D677" s="19"/>
      <c r="E677" s="39">
        <v>3.82</v>
      </c>
      <c r="F677" s="39"/>
      <c r="G677" s="40">
        <f t="shared" si="16"/>
        <v>3.82</v>
      </c>
      <c r="H677" s="15"/>
      <c r="I677" s="11"/>
      <c r="J677" s="9"/>
      <c r="K677" s="9"/>
      <c r="L677" s="9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" customHeight="1" x14ac:dyDescent="0.2">
      <c r="A678" s="15"/>
      <c r="B678" s="19" t="s">
        <v>141</v>
      </c>
      <c r="C678" s="39">
        <v>1</v>
      </c>
      <c r="D678" s="19"/>
      <c r="E678" s="39">
        <v>3.8</v>
      </c>
      <c r="F678" s="39"/>
      <c r="G678" s="40">
        <f t="shared" si="16"/>
        <v>3.8</v>
      </c>
      <c r="H678" s="15"/>
      <c r="I678" s="11"/>
      <c r="J678" s="9"/>
      <c r="K678" s="9"/>
      <c r="L678" s="9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" customHeight="1" x14ac:dyDescent="0.2">
      <c r="A679" s="15"/>
      <c r="B679" s="19" t="s">
        <v>142</v>
      </c>
      <c r="C679" s="39">
        <v>1</v>
      </c>
      <c r="D679" s="19"/>
      <c r="E679" s="39">
        <v>4.2</v>
      </c>
      <c r="F679" s="39"/>
      <c r="G679" s="40">
        <f t="shared" si="16"/>
        <v>4.2</v>
      </c>
      <c r="H679" s="15"/>
      <c r="I679" s="11"/>
      <c r="J679" s="9"/>
      <c r="K679" s="9"/>
      <c r="L679" s="9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" customHeight="1" x14ac:dyDescent="0.2">
      <c r="A680" s="15"/>
      <c r="B680" s="19" t="s">
        <v>143</v>
      </c>
      <c r="C680" s="39">
        <v>1</v>
      </c>
      <c r="D680" s="19"/>
      <c r="E680" s="39">
        <v>5.45</v>
      </c>
      <c r="F680" s="39"/>
      <c r="G680" s="40">
        <f t="shared" si="16"/>
        <v>5.45</v>
      </c>
      <c r="H680" s="15"/>
      <c r="I680" s="11"/>
      <c r="J680" s="9"/>
      <c r="K680" s="9"/>
      <c r="L680" s="9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" customHeight="1" x14ac:dyDescent="0.2">
      <c r="A681" s="15"/>
      <c r="B681" s="19" t="s">
        <v>144</v>
      </c>
      <c r="C681" s="39">
        <v>1</v>
      </c>
      <c r="D681" s="19"/>
      <c r="E681" s="39">
        <v>3.83</v>
      </c>
      <c r="F681" s="39"/>
      <c r="G681" s="40">
        <f t="shared" si="16"/>
        <v>3.83</v>
      </c>
      <c r="H681" s="15"/>
      <c r="I681" s="11"/>
      <c r="J681" s="9"/>
      <c r="K681" s="9"/>
      <c r="L681" s="9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" customHeight="1" x14ac:dyDescent="0.2">
      <c r="A682" s="15"/>
      <c r="B682" s="19" t="s">
        <v>145</v>
      </c>
      <c r="C682" s="39">
        <v>1</v>
      </c>
      <c r="D682" s="19"/>
      <c r="E682" s="39">
        <v>6.73</v>
      </c>
      <c r="F682" s="39"/>
      <c r="G682" s="40">
        <f t="shared" si="16"/>
        <v>6.73</v>
      </c>
      <c r="H682" s="15"/>
      <c r="I682" s="11"/>
      <c r="J682" s="9"/>
      <c r="K682" s="9"/>
      <c r="L682" s="9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" customHeight="1" x14ac:dyDescent="0.2">
      <c r="A683" s="15"/>
      <c r="B683" s="19" t="s">
        <v>64</v>
      </c>
      <c r="C683" s="39">
        <v>1</v>
      </c>
      <c r="D683" s="19"/>
      <c r="E683" s="39">
        <v>2.2799999999999998</v>
      </c>
      <c r="F683" s="39"/>
      <c r="G683" s="40">
        <f t="shared" si="16"/>
        <v>2.2799999999999998</v>
      </c>
      <c r="H683" s="15"/>
      <c r="I683" s="11"/>
      <c r="J683" s="9"/>
      <c r="K683" s="9"/>
      <c r="L683" s="9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" customHeight="1" x14ac:dyDescent="0.2">
      <c r="A684" s="15"/>
      <c r="B684" s="389" t="s">
        <v>146</v>
      </c>
      <c r="C684" s="390"/>
      <c r="D684" s="390"/>
      <c r="E684" s="390"/>
      <c r="F684" s="390"/>
      <c r="G684" s="41">
        <f>SUM(G652:G683)</f>
        <v>194.06</v>
      </c>
      <c r="H684" s="15"/>
      <c r="I684" s="11"/>
      <c r="J684" s="9"/>
      <c r="K684" s="9"/>
      <c r="L684" s="9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1"/>
      <c r="J685" s="9"/>
      <c r="K685" s="9"/>
      <c r="L685" s="9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36" customHeight="1" x14ac:dyDescent="0.2">
      <c r="A686" s="236" t="s">
        <v>732</v>
      </c>
      <c r="B686" s="409" t="s">
        <v>733</v>
      </c>
      <c r="C686" s="409"/>
      <c r="D686" s="409"/>
      <c r="E686" s="409"/>
      <c r="F686" s="409"/>
      <c r="G686" s="409"/>
      <c r="H686" s="409"/>
      <c r="I686" s="11"/>
      <c r="J686" s="9"/>
      <c r="K686" s="9"/>
      <c r="L686" s="9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" customHeight="1" x14ac:dyDescent="0.2">
      <c r="A687" s="15"/>
      <c r="B687" s="387" t="s">
        <v>2</v>
      </c>
      <c r="C687" s="387" t="s">
        <v>3</v>
      </c>
      <c r="D687" s="387" t="s">
        <v>31</v>
      </c>
      <c r="E687" s="387" t="s">
        <v>734</v>
      </c>
      <c r="F687" s="387"/>
      <c r="G687" s="265" t="s">
        <v>7</v>
      </c>
      <c r="H687" s="15"/>
      <c r="I687" s="11"/>
      <c r="J687" s="9"/>
      <c r="K687" s="9"/>
      <c r="L687" s="9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" customHeight="1" x14ac:dyDescent="0.2">
      <c r="A688" s="15"/>
      <c r="B688" s="19" t="s">
        <v>735</v>
      </c>
      <c r="C688" s="39">
        <v>10</v>
      </c>
      <c r="D688" s="39">
        <v>2.9</v>
      </c>
      <c r="E688" s="39">
        <v>0.4</v>
      </c>
      <c r="F688" s="39"/>
      <c r="G688" s="40">
        <f>C688*D688*E688</f>
        <v>11.600000000000001</v>
      </c>
      <c r="H688" s="15"/>
      <c r="I688" s="11"/>
      <c r="J688" s="9"/>
      <c r="K688" s="9"/>
      <c r="L688" s="9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" customHeight="1" x14ac:dyDescent="0.2">
      <c r="A689" s="15"/>
      <c r="B689" s="19" t="s">
        <v>736</v>
      </c>
      <c r="C689" s="39">
        <v>10</v>
      </c>
      <c r="D689" s="37">
        <v>2.9</v>
      </c>
      <c r="E689" s="39">
        <v>0.39</v>
      </c>
      <c r="F689" s="39"/>
      <c r="G689" s="40">
        <f>C689*D689*E689/2</f>
        <v>5.6550000000000002</v>
      </c>
      <c r="H689" s="15"/>
      <c r="I689" s="11"/>
      <c r="J689" s="9"/>
      <c r="K689" s="9"/>
      <c r="L689" s="9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" customHeight="1" x14ac:dyDescent="0.2">
      <c r="A690" s="15"/>
      <c r="B690" s="19" t="s">
        <v>735</v>
      </c>
      <c r="C690" s="39">
        <v>2</v>
      </c>
      <c r="D690" s="39">
        <v>2.9</v>
      </c>
      <c r="E690" s="39">
        <v>0.91</v>
      </c>
      <c r="F690" s="39"/>
      <c r="G690" s="40">
        <f>C690*D690*E690</f>
        <v>5.2779999999999996</v>
      </c>
      <c r="H690" s="15"/>
      <c r="I690" s="11"/>
      <c r="J690" s="9"/>
      <c r="K690" s="9"/>
      <c r="L690" s="9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" customHeight="1" x14ac:dyDescent="0.2">
      <c r="A691" s="15"/>
      <c r="B691" s="19" t="s">
        <v>736</v>
      </c>
      <c r="C691" s="39">
        <v>2</v>
      </c>
      <c r="D691" s="39">
        <v>2.9</v>
      </c>
      <c r="E691" s="39">
        <v>0.41</v>
      </c>
      <c r="F691" s="39"/>
      <c r="G691" s="40">
        <f>C691*D691*E691/2</f>
        <v>1.1889999999999998</v>
      </c>
      <c r="H691" s="15"/>
      <c r="I691" s="11"/>
      <c r="J691" s="9"/>
      <c r="K691" s="9"/>
      <c r="L691" s="9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" customHeight="1" x14ac:dyDescent="0.2">
      <c r="A692" s="15"/>
      <c r="B692" s="389" t="s">
        <v>11</v>
      </c>
      <c r="C692" s="390"/>
      <c r="D692" s="390"/>
      <c r="E692" s="390"/>
      <c r="F692" s="390"/>
      <c r="G692" s="41">
        <f>SUM(G688:G691)</f>
        <v>23.722000000000001</v>
      </c>
      <c r="H692" s="15"/>
      <c r="I692" s="11"/>
      <c r="J692" s="9"/>
      <c r="K692" s="9"/>
      <c r="L692" s="9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1"/>
      <c r="J693" s="9"/>
      <c r="K693" s="9"/>
      <c r="L693" s="9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" customHeight="1" x14ac:dyDescent="0.2">
      <c r="A694" s="184">
        <v>6</v>
      </c>
      <c r="B694" s="504" t="s">
        <v>632</v>
      </c>
      <c r="C694" s="504"/>
      <c r="D694" s="504"/>
      <c r="E694" s="504"/>
      <c r="F694" s="504"/>
      <c r="G694" s="504"/>
      <c r="H694" s="504"/>
      <c r="I694" s="11"/>
      <c r="J694" s="9"/>
      <c r="K694" s="9"/>
      <c r="L694" s="9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" customHeight="1" x14ac:dyDescent="0.2">
      <c r="A695" s="141"/>
      <c r="B695" s="141"/>
      <c r="C695" s="141"/>
      <c r="D695" s="141"/>
      <c r="E695" s="141"/>
      <c r="F695" s="141"/>
      <c r="G695" s="141"/>
      <c r="H695" s="141"/>
      <c r="I695" s="11"/>
      <c r="J695" s="9"/>
      <c r="K695" s="9"/>
      <c r="L695" s="9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" customHeight="1" x14ac:dyDescent="0.2">
      <c r="A696" s="174" t="s">
        <v>633</v>
      </c>
      <c r="B696" s="482" t="s">
        <v>634</v>
      </c>
      <c r="C696" s="482"/>
      <c r="D696" s="482"/>
      <c r="E696" s="482"/>
      <c r="F696" s="482"/>
      <c r="G696" s="482"/>
      <c r="H696" s="406"/>
      <c r="I696" s="123"/>
      <c r="J696" s="124"/>
      <c r="K696" s="192"/>
      <c r="L696" s="192"/>
      <c r="M696" s="192"/>
      <c r="N696" s="19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" customHeight="1" x14ac:dyDescent="0.25">
      <c r="A697" s="145"/>
      <c r="B697" s="177" t="s">
        <v>2</v>
      </c>
      <c r="C697" s="177" t="s">
        <v>3</v>
      </c>
      <c r="D697" s="177" t="s">
        <v>4</v>
      </c>
      <c r="E697" s="177"/>
      <c r="F697" s="177" t="s">
        <v>600</v>
      </c>
      <c r="G697" s="178" t="s">
        <v>7</v>
      </c>
      <c r="H697" s="148"/>
      <c r="I697" s="127"/>
      <c r="J697" s="126"/>
      <c r="K697" s="133"/>
      <c r="L697" s="133"/>
      <c r="M697" s="133"/>
      <c r="N697" s="133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" customHeight="1" x14ac:dyDescent="0.25">
      <c r="A698" s="145"/>
      <c r="B698" s="146" t="s">
        <v>635</v>
      </c>
      <c r="C698" s="146">
        <v>1</v>
      </c>
      <c r="D698" s="146">
        <v>3.83</v>
      </c>
      <c r="E698" s="146"/>
      <c r="F698" s="146">
        <v>4.8499999999999996</v>
      </c>
      <c r="G698" s="147">
        <f>C698*D698*F698</f>
        <v>18.575499999999998</v>
      </c>
      <c r="H698" s="148"/>
      <c r="I698" s="127"/>
      <c r="J698" s="137"/>
      <c r="K698" s="134"/>
      <c r="L698" s="134"/>
      <c r="M698" s="134"/>
      <c r="N698" s="134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" customHeight="1" x14ac:dyDescent="0.25">
      <c r="A699" s="145"/>
      <c r="B699" s="146" t="s">
        <v>636</v>
      </c>
      <c r="C699" s="146">
        <v>1</v>
      </c>
      <c r="D699" s="146">
        <v>2.5499999999999998</v>
      </c>
      <c r="E699" s="146"/>
      <c r="F699" s="146">
        <v>3.53</v>
      </c>
      <c r="G699" s="147">
        <f>C699*D699*F699</f>
        <v>9.0014999999999983</v>
      </c>
      <c r="H699" s="148"/>
      <c r="I699" s="127"/>
      <c r="J699" s="137"/>
      <c r="K699" s="134"/>
      <c r="L699" s="134"/>
      <c r="M699" s="134"/>
      <c r="N699" s="134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" customHeight="1" x14ac:dyDescent="0.25">
      <c r="A700" s="145"/>
      <c r="B700" s="198" t="s">
        <v>11</v>
      </c>
      <c r="C700" s="198"/>
      <c r="D700" s="198"/>
      <c r="E700" s="198"/>
      <c r="F700" s="198"/>
      <c r="G700" s="199">
        <f>SUM(G698:G699)</f>
        <v>27.576999999999998</v>
      </c>
      <c r="H700" s="156"/>
      <c r="I700" s="131"/>
      <c r="J700" s="128"/>
      <c r="K700" s="135"/>
      <c r="L700" s="135"/>
      <c r="M700" s="136"/>
      <c r="N700" s="136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" customHeight="1" x14ac:dyDescent="0.25">
      <c r="A701" s="145"/>
      <c r="B701" s="168"/>
      <c r="C701" s="168"/>
      <c r="D701" s="168"/>
      <c r="E701" s="168"/>
      <c r="F701" s="168"/>
      <c r="G701" s="168"/>
      <c r="H701" s="172"/>
      <c r="I701" s="138"/>
      <c r="J701" s="136"/>
      <c r="K701" s="136"/>
      <c r="L701" s="136"/>
      <c r="M701" s="136"/>
      <c r="N701" s="136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7.25" customHeight="1" x14ac:dyDescent="0.2">
      <c r="A702" s="174" t="s">
        <v>637</v>
      </c>
      <c r="B702" s="433" t="s">
        <v>638</v>
      </c>
      <c r="C702" s="433"/>
      <c r="D702" s="433"/>
      <c r="E702" s="433"/>
      <c r="F702" s="433"/>
      <c r="G702" s="433"/>
      <c r="H702" s="475"/>
      <c r="I702" s="193"/>
      <c r="J702" s="194"/>
      <c r="K702" s="194"/>
      <c r="L702" s="194"/>
      <c r="M702" s="194"/>
      <c r="N702" s="194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" customHeight="1" x14ac:dyDescent="0.25">
      <c r="A703" s="145"/>
      <c r="B703" s="177" t="s">
        <v>2</v>
      </c>
      <c r="C703" s="177" t="s">
        <v>3</v>
      </c>
      <c r="D703" s="177" t="s">
        <v>4</v>
      </c>
      <c r="E703" s="177"/>
      <c r="F703" s="177" t="s">
        <v>600</v>
      </c>
      <c r="G703" s="178" t="s">
        <v>7</v>
      </c>
      <c r="H703" s="148"/>
      <c r="I703" s="127"/>
      <c r="J703" s="126"/>
      <c r="K703" s="133"/>
      <c r="L703" s="133"/>
      <c r="M703" s="133"/>
      <c r="N703" s="133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" customHeight="1" x14ac:dyDescent="0.25">
      <c r="A704" s="145"/>
      <c r="B704" s="146" t="s">
        <v>635</v>
      </c>
      <c r="C704" s="146">
        <v>1</v>
      </c>
      <c r="D704" s="146">
        <v>3.83</v>
      </c>
      <c r="E704" s="146"/>
      <c r="F704" s="146">
        <v>4.8499999999999996</v>
      </c>
      <c r="G704" s="147">
        <f>C704*D704*F704</f>
        <v>18.575499999999998</v>
      </c>
      <c r="H704" s="148"/>
      <c r="I704" s="127"/>
      <c r="J704" s="137"/>
      <c r="K704" s="134"/>
      <c r="L704" s="134"/>
      <c r="M704" s="134"/>
      <c r="N704" s="134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" customHeight="1" x14ac:dyDescent="0.25">
      <c r="A705" s="145"/>
      <c r="B705" s="146" t="s">
        <v>636</v>
      </c>
      <c r="C705" s="146">
        <v>1</v>
      </c>
      <c r="D705" s="146">
        <v>2.5499999999999998</v>
      </c>
      <c r="E705" s="146"/>
      <c r="F705" s="146">
        <v>3.53</v>
      </c>
      <c r="G705" s="147">
        <f>C705*D705*F705</f>
        <v>9.0014999999999983</v>
      </c>
      <c r="H705" s="148"/>
      <c r="I705" s="127"/>
      <c r="J705" s="137"/>
      <c r="K705" s="134"/>
      <c r="L705" s="134"/>
      <c r="M705" s="134"/>
      <c r="N705" s="134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" customHeight="1" x14ac:dyDescent="0.25">
      <c r="A706" s="145"/>
      <c r="B706" s="198" t="s">
        <v>11</v>
      </c>
      <c r="C706" s="198"/>
      <c r="D706" s="198"/>
      <c r="E706" s="198"/>
      <c r="F706" s="198"/>
      <c r="G706" s="199">
        <f>SUM(G704:G705)</f>
        <v>27.576999999999998</v>
      </c>
      <c r="H706" s="156"/>
      <c r="I706" s="131"/>
      <c r="J706" s="128"/>
      <c r="K706" s="135"/>
      <c r="L706" s="135"/>
      <c r="M706" s="136"/>
      <c r="N706" s="136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" customHeight="1" x14ac:dyDescent="0.25">
      <c r="A707" s="145"/>
      <c r="B707" s="162"/>
      <c r="C707" s="162"/>
      <c r="D707" s="162"/>
      <c r="E707" s="162"/>
      <c r="F707" s="162"/>
      <c r="G707" s="162"/>
      <c r="H707" s="197"/>
      <c r="I707" s="195"/>
      <c r="J707" s="196"/>
      <c r="K707" s="130"/>
      <c r="L707" s="130"/>
      <c r="M707" s="130"/>
      <c r="N707" s="130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" customHeight="1" x14ac:dyDescent="0.2">
      <c r="A708" s="174" t="s">
        <v>639</v>
      </c>
      <c r="B708" s="482" t="s">
        <v>640</v>
      </c>
      <c r="C708" s="482"/>
      <c r="D708" s="482"/>
      <c r="E708" s="482"/>
      <c r="F708" s="482"/>
      <c r="G708" s="482"/>
      <c r="H708" s="406"/>
      <c r="I708" s="193"/>
      <c r="J708" s="194"/>
      <c r="K708" s="124"/>
      <c r="L708" s="124"/>
      <c r="M708" s="124"/>
      <c r="N708" s="124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" customHeight="1" x14ac:dyDescent="0.25">
      <c r="A709" s="145"/>
      <c r="B709" s="177" t="s">
        <v>2</v>
      </c>
      <c r="C709" s="177" t="s">
        <v>3</v>
      </c>
      <c r="D709" s="177" t="s">
        <v>4</v>
      </c>
      <c r="E709" s="177"/>
      <c r="F709" s="177" t="s">
        <v>600</v>
      </c>
      <c r="G709" s="178" t="s">
        <v>7</v>
      </c>
      <c r="H709" s="148"/>
      <c r="I709" s="127"/>
      <c r="J709" s="126"/>
      <c r="K709" s="133"/>
      <c r="L709" s="133"/>
      <c r="M709" s="133"/>
      <c r="N709" s="133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" customHeight="1" x14ac:dyDescent="0.25">
      <c r="A710" s="145"/>
      <c r="B710" s="146" t="s">
        <v>635</v>
      </c>
      <c r="C710" s="146">
        <v>1</v>
      </c>
      <c r="D710" s="146">
        <v>3.83</v>
      </c>
      <c r="E710" s="146"/>
      <c r="F710" s="146">
        <v>4.8499999999999996</v>
      </c>
      <c r="G710" s="147">
        <f>C710*D710*F710</f>
        <v>18.575499999999998</v>
      </c>
      <c r="H710" s="148"/>
      <c r="I710" s="127"/>
      <c r="J710" s="137"/>
      <c r="K710" s="134"/>
      <c r="L710" s="134"/>
      <c r="M710" s="134"/>
      <c r="N710" s="134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" customHeight="1" x14ac:dyDescent="0.25">
      <c r="A711" s="145"/>
      <c r="B711" s="146" t="s">
        <v>636</v>
      </c>
      <c r="C711" s="146">
        <v>1</v>
      </c>
      <c r="D711" s="146">
        <v>2.5499999999999998</v>
      </c>
      <c r="E711" s="146"/>
      <c r="F711" s="146">
        <v>3.53</v>
      </c>
      <c r="G711" s="147">
        <f>C711*D711*F711</f>
        <v>9.0014999999999983</v>
      </c>
      <c r="H711" s="148"/>
      <c r="I711" s="127"/>
      <c r="J711" s="137"/>
      <c r="K711" s="134"/>
      <c r="L711" s="134"/>
      <c r="M711" s="134"/>
      <c r="N711" s="134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" customHeight="1" x14ac:dyDescent="0.25">
      <c r="A712" s="145"/>
      <c r="B712" s="198" t="s">
        <v>11</v>
      </c>
      <c r="C712" s="198"/>
      <c r="D712" s="198"/>
      <c r="E712" s="198"/>
      <c r="F712" s="198"/>
      <c r="G712" s="199">
        <f>SUM(G710:G711)</f>
        <v>27.576999999999998</v>
      </c>
      <c r="H712" s="156"/>
      <c r="I712" s="131"/>
      <c r="J712" s="128"/>
      <c r="K712" s="135"/>
      <c r="L712" s="135"/>
      <c r="M712" s="136"/>
      <c r="N712" s="136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" customHeight="1" x14ac:dyDescent="0.2">
      <c r="A713" s="141"/>
      <c r="B713" s="141"/>
      <c r="C713" s="141"/>
      <c r="D713" s="141"/>
      <c r="E713" s="141"/>
      <c r="F713" s="141"/>
      <c r="G713" s="141"/>
      <c r="H713" s="141"/>
      <c r="I713" s="11"/>
      <c r="J713" s="9"/>
      <c r="K713" s="9"/>
      <c r="L713" s="9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" customHeight="1" x14ac:dyDescent="0.25">
      <c r="A714" s="184">
        <v>7</v>
      </c>
      <c r="B714" s="504" t="s">
        <v>641</v>
      </c>
      <c r="C714" s="504"/>
      <c r="D714" s="504"/>
      <c r="E714" s="504"/>
      <c r="F714" s="504"/>
      <c r="G714" s="504"/>
      <c r="H714" s="504"/>
      <c r="I714" s="141"/>
      <c r="J714" s="208"/>
      <c r="K714" s="208"/>
      <c r="L714" s="208"/>
      <c r="M714" s="18"/>
      <c r="N714" s="18"/>
      <c r="O714" s="18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" customHeight="1" x14ac:dyDescent="0.25">
      <c r="A715" s="141"/>
      <c r="B715" s="141"/>
      <c r="C715" s="141"/>
      <c r="D715" s="141"/>
      <c r="E715" s="141"/>
      <c r="F715" s="141"/>
      <c r="G715" s="141"/>
      <c r="H715" s="141"/>
      <c r="I715" s="141"/>
      <c r="J715" s="208"/>
      <c r="K715" s="208"/>
      <c r="L715" s="208"/>
      <c r="M715" s="18"/>
      <c r="N715" s="18"/>
      <c r="O715" s="18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33.75" customHeight="1" x14ac:dyDescent="0.2">
      <c r="A716" s="186" t="s">
        <v>642</v>
      </c>
      <c r="B716" s="475" t="s">
        <v>643</v>
      </c>
      <c r="C716" s="475"/>
      <c r="D716" s="475"/>
      <c r="E716" s="475"/>
      <c r="F716" s="475"/>
      <c r="G716" s="475"/>
      <c r="H716" s="475"/>
      <c r="I716" s="209"/>
      <c r="J716" s="209"/>
      <c r="K716" s="209"/>
      <c r="L716" s="209"/>
      <c r="M716" s="209"/>
      <c r="N716" s="209"/>
      <c r="O716" s="209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" customHeight="1" x14ac:dyDescent="0.25">
      <c r="A717" s="145"/>
      <c r="B717" s="175" t="s">
        <v>2</v>
      </c>
      <c r="C717" s="175" t="s">
        <v>3</v>
      </c>
      <c r="D717" s="175" t="s">
        <v>31</v>
      </c>
      <c r="E717" s="175"/>
      <c r="F717" s="175" t="s">
        <v>600</v>
      </c>
      <c r="G717" s="176" t="s">
        <v>7</v>
      </c>
      <c r="H717" s="148"/>
      <c r="I717" s="149"/>
      <c r="J717" s="148"/>
      <c r="K717" s="200"/>
      <c r="L717" s="200"/>
      <c r="M717" s="200"/>
      <c r="N717" s="200"/>
      <c r="O717" s="201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" customHeight="1" x14ac:dyDescent="0.25">
      <c r="A718" s="145"/>
      <c r="B718" s="146" t="s">
        <v>644</v>
      </c>
      <c r="C718" s="152"/>
      <c r="D718" s="152"/>
      <c r="E718" s="152"/>
      <c r="F718" s="152"/>
      <c r="G718" s="212">
        <v>615.85</v>
      </c>
      <c r="H718" s="165"/>
      <c r="I718" s="210"/>
      <c r="J718" s="165"/>
      <c r="K718" s="202"/>
      <c r="L718" s="202"/>
      <c r="M718" s="202"/>
      <c r="N718" s="202"/>
      <c r="O718" s="203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" customHeight="1" x14ac:dyDescent="0.25">
      <c r="A719" s="145"/>
      <c r="B719" s="198" t="s">
        <v>11</v>
      </c>
      <c r="C719" s="198"/>
      <c r="D719" s="198"/>
      <c r="E719" s="198"/>
      <c r="F719" s="198"/>
      <c r="G719" s="215">
        <f>SUM(G718:G718)</f>
        <v>615.85</v>
      </c>
      <c r="H719" s="156"/>
      <c r="I719" s="211"/>
      <c r="J719" s="156"/>
      <c r="K719" s="204"/>
      <c r="L719" s="204"/>
      <c r="M719" s="168"/>
      <c r="N719" s="168"/>
      <c r="O719" s="205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" customHeight="1" x14ac:dyDescent="0.25">
      <c r="A720" s="145"/>
      <c r="B720" s="168"/>
      <c r="C720" s="168"/>
      <c r="D720" s="168"/>
      <c r="E720" s="168"/>
      <c r="F720" s="168"/>
      <c r="G720" s="168"/>
      <c r="H720" s="168"/>
      <c r="I720" s="168"/>
      <c r="J720" s="168"/>
      <c r="K720" s="168"/>
      <c r="L720" s="168"/>
      <c r="M720" s="168"/>
      <c r="N720" s="168"/>
      <c r="O720" s="65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30.75" customHeight="1" x14ac:dyDescent="0.2">
      <c r="A721" s="186" t="s">
        <v>645</v>
      </c>
      <c r="B721" s="475" t="s">
        <v>646</v>
      </c>
      <c r="C721" s="475"/>
      <c r="D721" s="475"/>
      <c r="E721" s="475"/>
      <c r="F721" s="475"/>
      <c r="G721" s="475"/>
      <c r="H721" s="475"/>
      <c r="I721" s="209"/>
      <c r="J721" s="209"/>
      <c r="K721" s="209"/>
      <c r="L721" s="209"/>
      <c r="M721" s="209"/>
      <c r="N721" s="209"/>
      <c r="O721" s="209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" customHeight="1" x14ac:dyDescent="0.25">
      <c r="A722" s="145"/>
      <c r="B722" s="175" t="s">
        <v>2</v>
      </c>
      <c r="C722" s="175" t="s">
        <v>3</v>
      </c>
      <c r="D722" s="175" t="s">
        <v>31</v>
      </c>
      <c r="E722" s="175"/>
      <c r="F722" s="175" t="s">
        <v>600</v>
      </c>
      <c r="G722" s="176" t="s">
        <v>7</v>
      </c>
      <c r="H722" s="148"/>
      <c r="I722" s="149"/>
      <c r="J722" s="148"/>
      <c r="K722" s="200"/>
      <c r="L722" s="200"/>
      <c r="M722" s="200"/>
      <c r="N722" s="200"/>
      <c r="O722" s="206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" customHeight="1" x14ac:dyDescent="0.25">
      <c r="A723" s="145"/>
      <c r="B723" s="146" t="s">
        <v>644</v>
      </c>
      <c r="C723" s="152"/>
      <c r="D723" s="152"/>
      <c r="E723" s="152"/>
      <c r="F723" s="152"/>
      <c r="G723" s="212">
        <v>615.85</v>
      </c>
      <c r="H723" s="165"/>
      <c r="I723" s="210"/>
      <c r="J723" s="165"/>
      <c r="K723" s="202"/>
      <c r="L723" s="202"/>
      <c r="M723" s="202"/>
      <c r="N723" s="202"/>
      <c r="O723" s="206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" customHeight="1" x14ac:dyDescent="0.25">
      <c r="A724" s="145"/>
      <c r="B724" s="198" t="s">
        <v>11</v>
      </c>
      <c r="C724" s="198"/>
      <c r="D724" s="198"/>
      <c r="E724" s="198"/>
      <c r="F724" s="198"/>
      <c r="G724" s="215">
        <f>SUM(G723:G723)</f>
        <v>615.85</v>
      </c>
      <c r="H724" s="156"/>
      <c r="I724" s="211"/>
      <c r="J724" s="156"/>
      <c r="K724" s="204"/>
      <c r="L724" s="204"/>
      <c r="M724" s="168"/>
      <c r="N724" s="168"/>
      <c r="O724" s="65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" customHeight="1" x14ac:dyDescent="0.25">
      <c r="A725" s="145"/>
      <c r="B725" s="168"/>
      <c r="C725" s="168"/>
      <c r="D725" s="168"/>
      <c r="E725" s="168"/>
      <c r="F725" s="168"/>
      <c r="G725" s="168"/>
      <c r="H725" s="168"/>
      <c r="I725" s="168"/>
      <c r="J725" s="168"/>
      <c r="K725" s="168"/>
      <c r="L725" s="168"/>
      <c r="M725" s="168"/>
      <c r="N725" s="168"/>
      <c r="O725" s="207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" customHeight="1" x14ac:dyDescent="0.25">
      <c r="A726" s="186" t="s">
        <v>647</v>
      </c>
      <c r="B726" s="406" t="s">
        <v>648</v>
      </c>
      <c r="C726" s="406"/>
      <c r="D726" s="406"/>
      <c r="E726" s="406"/>
      <c r="F726" s="406"/>
      <c r="G726" s="406"/>
      <c r="H726" s="406"/>
      <c r="I726" s="143"/>
      <c r="J726" s="144"/>
      <c r="K726" s="144"/>
      <c r="L726" s="144"/>
      <c r="M726" s="144"/>
      <c r="N726" s="144"/>
      <c r="O726" s="207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" customHeight="1" x14ac:dyDescent="0.25">
      <c r="A727" s="145"/>
      <c r="B727" s="213" t="s">
        <v>2</v>
      </c>
      <c r="C727" s="213" t="s">
        <v>3</v>
      </c>
      <c r="D727" s="213" t="s">
        <v>31</v>
      </c>
      <c r="E727" s="213"/>
      <c r="F727" s="213" t="s">
        <v>600</v>
      </c>
      <c r="G727" s="214" t="s">
        <v>600</v>
      </c>
      <c r="H727" s="148"/>
      <c r="I727" s="149"/>
      <c r="J727" s="148"/>
      <c r="K727" s="200"/>
      <c r="L727" s="200"/>
      <c r="M727" s="200"/>
      <c r="N727" s="200"/>
      <c r="O727" s="206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" customHeight="1" x14ac:dyDescent="0.25">
      <c r="A728" s="145"/>
      <c r="B728" s="483" t="s">
        <v>644</v>
      </c>
      <c r="C728" s="146">
        <v>2</v>
      </c>
      <c r="D728" s="146"/>
      <c r="E728" s="146"/>
      <c r="F728" s="146">
        <v>14.5</v>
      </c>
      <c r="G728" s="147">
        <f>C728*F728</f>
        <v>29</v>
      </c>
      <c r="H728" s="148"/>
      <c r="I728" s="149"/>
      <c r="J728" s="148"/>
      <c r="K728" s="200"/>
      <c r="L728" s="200"/>
      <c r="M728" s="200"/>
      <c r="N728" s="200"/>
      <c r="O728" s="206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" customHeight="1" x14ac:dyDescent="0.25">
      <c r="A729" s="145"/>
      <c r="B729" s="483"/>
      <c r="C729" s="146">
        <v>6</v>
      </c>
      <c r="D729" s="152"/>
      <c r="E729" s="152"/>
      <c r="F729" s="146">
        <v>6.5</v>
      </c>
      <c r="G729" s="147">
        <f>C729*F729</f>
        <v>39</v>
      </c>
      <c r="H729" s="148"/>
      <c r="I729" s="149"/>
      <c r="J729" s="148"/>
      <c r="K729" s="200"/>
      <c r="L729" s="200"/>
      <c r="M729" s="200"/>
      <c r="N729" s="200"/>
      <c r="O729" s="206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" customHeight="1" x14ac:dyDescent="0.25">
      <c r="A730" s="145"/>
      <c r="B730" s="483"/>
      <c r="C730" s="146">
        <v>1</v>
      </c>
      <c r="D730" s="146"/>
      <c r="E730" s="146"/>
      <c r="F730" s="146">
        <v>12.65</v>
      </c>
      <c r="G730" s="147">
        <f>C730*F730</f>
        <v>12.65</v>
      </c>
      <c r="H730" s="148"/>
      <c r="I730" s="149"/>
      <c r="J730" s="148"/>
      <c r="K730" s="200"/>
      <c r="L730" s="200"/>
      <c r="M730" s="200"/>
      <c r="N730" s="200"/>
      <c r="O730" s="206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" customHeight="1" x14ac:dyDescent="0.25">
      <c r="A731" s="145"/>
      <c r="B731" s="483"/>
      <c r="C731" s="146">
        <v>1</v>
      </c>
      <c r="D731" s="152"/>
      <c r="E731" s="152"/>
      <c r="F731" s="146">
        <v>17.079999999999998</v>
      </c>
      <c r="G731" s="147">
        <f>C731*F731</f>
        <v>17.079999999999998</v>
      </c>
      <c r="H731" s="148"/>
      <c r="I731" s="149"/>
      <c r="J731" s="165"/>
      <c r="K731" s="202"/>
      <c r="L731" s="202"/>
      <c r="M731" s="202"/>
      <c r="N731" s="202"/>
      <c r="O731" s="206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" customHeight="1" x14ac:dyDescent="0.25">
      <c r="A732" s="145"/>
      <c r="B732" s="198" t="s">
        <v>649</v>
      </c>
      <c r="C732" s="198"/>
      <c r="D732" s="198"/>
      <c r="E732" s="198"/>
      <c r="F732" s="198"/>
      <c r="G732" s="199">
        <f>SUM(G728:G731)</f>
        <v>97.73</v>
      </c>
      <c r="H732" s="156"/>
      <c r="I732" s="159"/>
      <c r="J732" s="156"/>
      <c r="K732" s="204"/>
      <c r="L732" s="204"/>
      <c r="M732" s="168"/>
      <c r="N732" s="168"/>
      <c r="O732" s="65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" customHeight="1" x14ac:dyDescent="0.25">
      <c r="A733" s="145"/>
      <c r="B733" s="168"/>
      <c r="C733" s="168"/>
      <c r="D733" s="168"/>
      <c r="E733" s="168"/>
      <c r="F733" s="168"/>
      <c r="G733" s="168"/>
      <c r="H733" s="172"/>
      <c r="I733" s="172"/>
      <c r="J733" s="168"/>
      <c r="K733" s="168"/>
      <c r="L733" s="168"/>
      <c r="M733" s="168"/>
      <c r="N733" s="168"/>
      <c r="O733" s="207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" customHeight="1" x14ac:dyDescent="0.25">
      <c r="A734" s="186" t="s">
        <v>650</v>
      </c>
      <c r="B734" s="406" t="s">
        <v>651</v>
      </c>
      <c r="C734" s="406"/>
      <c r="D734" s="406"/>
      <c r="E734" s="406"/>
      <c r="F734" s="406"/>
      <c r="G734" s="406"/>
      <c r="H734" s="406"/>
      <c r="I734" s="143"/>
      <c r="J734" s="144"/>
      <c r="K734" s="144"/>
      <c r="L734" s="144"/>
      <c r="M734" s="144"/>
      <c r="N734" s="144"/>
      <c r="O734" s="207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" customHeight="1" x14ac:dyDescent="0.25">
      <c r="A735" s="145"/>
      <c r="B735" s="276" t="s">
        <v>2</v>
      </c>
      <c r="C735" s="276" t="s">
        <v>3</v>
      </c>
      <c r="D735" s="276" t="s">
        <v>4</v>
      </c>
      <c r="E735" s="276"/>
      <c r="F735" s="276" t="s">
        <v>600</v>
      </c>
      <c r="G735" s="277" t="s">
        <v>7</v>
      </c>
      <c r="H735" s="148"/>
      <c r="I735" s="149"/>
      <c r="J735" s="148"/>
      <c r="K735" s="200"/>
      <c r="L735" s="200"/>
      <c r="M735" s="200"/>
      <c r="N735" s="200"/>
      <c r="O735" s="206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" customHeight="1" x14ac:dyDescent="0.25">
      <c r="A736" s="145"/>
      <c r="B736" s="483" t="s">
        <v>652</v>
      </c>
      <c r="C736" s="146">
        <v>2</v>
      </c>
      <c r="D736" s="146">
        <v>1.22</v>
      </c>
      <c r="E736" s="146"/>
      <c r="F736" s="146">
        <v>27.85</v>
      </c>
      <c r="G736" s="147">
        <f>C736*D736*F736</f>
        <v>67.954000000000008</v>
      </c>
      <c r="H736" s="148"/>
      <c r="I736" s="149"/>
      <c r="J736" s="148"/>
      <c r="K736" s="200"/>
      <c r="L736" s="200"/>
      <c r="M736" s="200"/>
      <c r="N736" s="200"/>
      <c r="O736" s="206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" customHeight="1" x14ac:dyDescent="0.25">
      <c r="A737" s="145"/>
      <c r="B737" s="483"/>
      <c r="C737" s="146">
        <v>1</v>
      </c>
      <c r="D737" s="146">
        <v>1.3</v>
      </c>
      <c r="E737" s="146"/>
      <c r="F737" s="146">
        <v>17.68</v>
      </c>
      <c r="G737" s="147">
        <f>C737*D737*F737</f>
        <v>22.984000000000002</v>
      </c>
      <c r="H737" s="148"/>
      <c r="I737" s="149"/>
      <c r="J737" s="165"/>
      <c r="K737" s="202"/>
      <c r="L737" s="202"/>
      <c r="M737" s="202"/>
      <c r="N737" s="202"/>
      <c r="O737" s="65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" customHeight="1" x14ac:dyDescent="0.25">
      <c r="A738" s="145"/>
      <c r="B738" s="198" t="s">
        <v>11</v>
      </c>
      <c r="C738" s="198"/>
      <c r="D738" s="198"/>
      <c r="E738" s="198"/>
      <c r="F738" s="198"/>
      <c r="G738" s="199">
        <f>SUM(G736:G737)</f>
        <v>90.938000000000017</v>
      </c>
      <c r="H738" s="156"/>
      <c r="I738" s="159"/>
      <c r="J738" s="156"/>
      <c r="K738" s="204"/>
      <c r="L738" s="204"/>
      <c r="M738" s="168"/>
      <c r="N738" s="168"/>
      <c r="O738" s="65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1"/>
      <c r="J739" s="9"/>
      <c r="K739" s="9"/>
      <c r="L739" s="9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" customHeight="1" x14ac:dyDescent="0.25">
      <c r="A740" s="111">
        <v>8</v>
      </c>
      <c r="B740" s="466" t="s">
        <v>683</v>
      </c>
      <c r="C740" s="466"/>
      <c r="D740" s="466"/>
      <c r="E740" s="466"/>
      <c r="F740" s="466"/>
      <c r="G740" s="466"/>
      <c r="H740" s="466"/>
      <c r="I740" s="32"/>
      <c r="J740" s="9"/>
      <c r="K740" s="9"/>
      <c r="L740" s="9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" customHeight="1" x14ac:dyDescent="0.25">
      <c r="A741" s="14"/>
      <c r="B741" s="79"/>
      <c r="C741" s="79"/>
      <c r="D741" s="79"/>
      <c r="E741" s="79"/>
      <c r="F741" s="14"/>
      <c r="G741" s="14"/>
      <c r="H741" s="14"/>
      <c r="I741" s="80"/>
      <c r="J741" s="9"/>
      <c r="K741" s="9"/>
      <c r="L741" s="9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" customHeight="1" x14ac:dyDescent="0.2">
      <c r="A742" s="220" t="s">
        <v>653</v>
      </c>
      <c r="B742" s="398" t="s">
        <v>654</v>
      </c>
      <c r="C742" s="398"/>
      <c r="D742" s="398"/>
      <c r="E742" s="398"/>
      <c r="F742" s="398"/>
      <c r="G742" s="398"/>
      <c r="H742" s="398"/>
      <c r="I742" s="123"/>
      <c r="J742" s="9"/>
      <c r="K742" s="9"/>
      <c r="L742" s="9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" customHeight="1" x14ac:dyDescent="0.2">
      <c r="A743" s="122"/>
      <c r="B743" s="240" t="s">
        <v>233</v>
      </c>
      <c r="C743" s="240" t="s">
        <v>234</v>
      </c>
      <c r="D743" s="276" t="s">
        <v>3</v>
      </c>
      <c r="E743" s="276" t="s">
        <v>4</v>
      </c>
      <c r="F743" s="275" t="s">
        <v>216</v>
      </c>
      <c r="G743" s="275" t="s">
        <v>196</v>
      </c>
      <c r="H743" s="123"/>
      <c r="I743" s="123"/>
      <c r="J743" s="9"/>
      <c r="K743" s="9"/>
      <c r="L743" s="9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" customHeight="1" x14ac:dyDescent="0.25">
      <c r="A744" s="125"/>
      <c r="B744" s="33" t="s">
        <v>266</v>
      </c>
      <c r="C744" s="34" t="s">
        <v>267</v>
      </c>
      <c r="D744" s="34">
        <v>18</v>
      </c>
      <c r="E744" s="82">
        <v>1.8</v>
      </c>
      <c r="F744" s="82">
        <v>1.1499999999999999</v>
      </c>
      <c r="G744" s="82">
        <f>D744*E744*F744</f>
        <v>37.26</v>
      </c>
      <c r="H744" s="126"/>
      <c r="I744" s="127"/>
      <c r="J744" s="9"/>
      <c r="K744" s="9"/>
      <c r="L744" s="9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" customHeight="1" x14ac:dyDescent="0.25">
      <c r="A745" s="125"/>
      <c r="B745" s="33" t="s">
        <v>266</v>
      </c>
      <c r="C745" s="34" t="s">
        <v>268</v>
      </c>
      <c r="D745" s="34">
        <v>2</v>
      </c>
      <c r="E745" s="82">
        <v>1.8</v>
      </c>
      <c r="F745" s="82">
        <v>0.85</v>
      </c>
      <c r="G745" s="82">
        <f>D745*E745*F745</f>
        <v>3.06</v>
      </c>
      <c r="H745" s="126"/>
      <c r="I745" s="127"/>
      <c r="J745" s="9"/>
      <c r="K745" s="9"/>
      <c r="L745" s="9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" customHeight="1" x14ac:dyDescent="0.25">
      <c r="A746" s="125"/>
      <c r="B746" s="33" t="s">
        <v>269</v>
      </c>
      <c r="C746" s="34" t="s">
        <v>270</v>
      </c>
      <c r="D746" s="34">
        <v>5</v>
      </c>
      <c r="E746" s="82">
        <v>1.5</v>
      </c>
      <c r="F746" s="82">
        <v>0.85</v>
      </c>
      <c r="G746" s="82">
        <f t="shared" ref="G746:G754" si="17">D746*E746*F746</f>
        <v>6.375</v>
      </c>
      <c r="H746" s="126"/>
      <c r="I746" s="127"/>
      <c r="J746" s="9"/>
      <c r="K746" s="9"/>
      <c r="L746" s="9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" customHeight="1" x14ac:dyDescent="0.25">
      <c r="A747" s="125"/>
      <c r="B747" s="33" t="s">
        <v>269</v>
      </c>
      <c r="C747" s="34" t="s">
        <v>271</v>
      </c>
      <c r="D747" s="34">
        <v>2</v>
      </c>
      <c r="E747" s="82">
        <v>2.4</v>
      </c>
      <c r="F747" s="82">
        <v>0.5</v>
      </c>
      <c r="G747" s="82">
        <f t="shared" si="17"/>
        <v>2.4</v>
      </c>
      <c r="H747" s="126"/>
      <c r="I747" s="127"/>
      <c r="J747" s="9"/>
      <c r="K747" s="9"/>
      <c r="L747" s="9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" customHeight="1" x14ac:dyDescent="0.25">
      <c r="A748" s="125"/>
      <c r="B748" s="33" t="s">
        <v>266</v>
      </c>
      <c r="C748" s="34" t="s">
        <v>272</v>
      </c>
      <c r="D748" s="34">
        <v>3</v>
      </c>
      <c r="E748" s="82">
        <v>2</v>
      </c>
      <c r="F748" s="82">
        <v>0.85</v>
      </c>
      <c r="G748" s="82">
        <f t="shared" si="17"/>
        <v>5.0999999999999996</v>
      </c>
      <c r="H748" s="126"/>
      <c r="I748" s="127"/>
      <c r="J748" s="9"/>
      <c r="K748" s="9"/>
      <c r="L748" s="9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" customHeight="1" x14ac:dyDescent="0.25">
      <c r="A749" s="125"/>
      <c r="B749" s="33" t="s">
        <v>269</v>
      </c>
      <c r="C749" s="34" t="s">
        <v>273</v>
      </c>
      <c r="D749" s="34">
        <v>2</v>
      </c>
      <c r="E749" s="82">
        <v>1</v>
      </c>
      <c r="F749" s="82">
        <v>0.5</v>
      </c>
      <c r="G749" s="82">
        <f t="shared" si="17"/>
        <v>1</v>
      </c>
      <c r="H749" s="126"/>
      <c r="I749" s="127"/>
      <c r="J749" s="9"/>
      <c r="K749" s="9"/>
      <c r="L749" s="9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" customHeight="1" x14ac:dyDescent="0.25">
      <c r="A750" s="125"/>
      <c r="B750" s="33" t="s">
        <v>266</v>
      </c>
      <c r="C750" s="34" t="s">
        <v>273</v>
      </c>
      <c r="D750" s="34">
        <v>3</v>
      </c>
      <c r="E750" s="82">
        <v>1</v>
      </c>
      <c r="F750" s="82">
        <v>0.5</v>
      </c>
      <c r="G750" s="82">
        <f t="shared" si="17"/>
        <v>1.5</v>
      </c>
      <c r="H750" s="126"/>
      <c r="I750" s="127"/>
      <c r="J750" s="9"/>
      <c r="K750" s="9"/>
      <c r="L750" s="9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" customHeight="1" x14ac:dyDescent="0.25">
      <c r="A751" s="125"/>
      <c r="B751" s="33" t="s">
        <v>266</v>
      </c>
      <c r="C751" s="34" t="s">
        <v>274</v>
      </c>
      <c r="D751" s="34">
        <v>2</v>
      </c>
      <c r="E751" s="82">
        <v>0.8</v>
      </c>
      <c r="F751" s="82">
        <v>0.5</v>
      </c>
      <c r="G751" s="82">
        <f t="shared" si="17"/>
        <v>0.8</v>
      </c>
      <c r="H751" s="126"/>
      <c r="I751" s="127"/>
      <c r="J751" s="9"/>
      <c r="K751" s="9"/>
      <c r="L751" s="9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" customHeight="1" x14ac:dyDescent="0.25">
      <c r="A752" s="125"/>
      <c r="B752" s="33" t="s">
        <v>275</v>
      </c>
      <c r="C752" s="34" t="s">
        <v>276</v>
      </c>
      <c r="D752" s="34">
        <v>4</v>
      </c>
      <c r="E752" s="82">
        <v>1.45</v>
      </c>
      <c r="F752" s="82">
        <v>1.95</v>
      </c>
      <c r="G752" s="82">
        <f t="shared" si="17"/>
        <v>11.309999999999999</v>
      </c>
      <c r="H752" s="126"/>
      <c r="I752" s="127"/>
      <c r="J752" s="9"/>
      <c r="K752" s="9"/>
      <c r="L752" s="9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" customHeight="1" x14ac:dyDescent="0.25">
      <c r="A753" s="125"/>
      <c r="B753" s="33" t="s">
        <v>269</v>
      </c>
      <c r="C753" s="34" t="s">
        <v>277</v>
      </c>
      <c r="D753" s="34">
        <v>1</v>
      </c>
      <c r="E753" s="82">
        <v>1</v>
      </c>
      <c r="F753" s="82">
        <v>0.85</v>
      </c>
      <c r="G753" s="82">
        <f t="shared" si="17"/>
        <v>0.85</v>
      </c>
      <c r="H753" s="126"/>
      <c r="I753" s="127"/>
      <c r="J753" s="9"/>
      <c r="K753" s="9"/>
      <c r="L753" s="9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" customHeight="1" x14ac:dyDescent="0.25">
      <c r="A754" s="125"/>
      <c r="B754" s="33" t="s">
        <v>269</v>
      </c>
      <c r="C754" s="34" t="s">
        <v>278</v>
      </c>
      <c r="D754" s="34">
        <v>3</v>
      </c>
      <c r="E754" s="82">
        <v>0.8</v>
      </c>
      <c r="F754" s="82">
        <v>0.85</v>
      </c>
      <c r="G754" s="82">
        <f t="shared" si="17"/>
        <v>2.04</v>
      </c>
      <c r="H754" s="126"/>
      <c r="I754" s="127"/>
      <c r="J754" s="9"/>
      <c r="K754" s="9"/>
      <c r="L754" s="9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" customHeight="1" x14ac:dyDescent="0.25">
      <c r="A755" s="14"/>
      <c r="B755" s="442" t="s">
        <v>37</v>
      </c>
      <c r="C755" s="443"/>
      <c r="D755" s="216">
        <f>SUM(D744:D754)</f>
        <v>45</v>
      </c>
      <c r="E755" s="217"/>
      <c r="F755" s="217"/>
      <c r="G755" s="218">
        <f>SUM(G744:G754)</f>
        <v>71.694999999999993</v>
      </c>
      <c r="H755" s="14"/>
      <c r="I755" s="80"/>
      <c r="J755" s="9"/>
      <c r="K755" s="9"/>
      <c r="L755" s="9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" customHeight="1" x14ac:dyDescent="0.25">
      <c r="A756" s="14"/>
      <c r="B756" s="110"/>
      <c r="C756" s="110"/>
      <c r="D756" s="110"/>
      <c r="E756" s="110"/>
      <c r="F756" s="14"/>
      <c r="G756" s="14"/>
      <c r="H756" s="14"/>
      <c r="I756" s="80"/>
      <c r="J756" s="9"/>
      <c r="K756" s="9"/>
      <c r="L756" s="9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" customHeight="1" x14ac:dyDescent="0.25">
      <c r="A757" s="221" t="s">
        <v>657</v>
      </c>
      <c r="B757" s="455" t="s">
        <v>279</v>
      </c>
      <c r="C757" s="455"/>
      <c r="D757" s="455"/>
      <c r="E757" s="455"/>
      <c r="F757" s="455"/>
      <c r="G757" s="455"/>
      <c r="H757" s="455"/>
      <c r="I757" s="80"/>
      <c r="J757" s="9"/>
      <c r="K757" s="9"/>
      <c r="L757" s="9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" customHeight="1" x14ac:dyDescent="0.25">
      <c r="A758" s="14"/>
      <c r="B758" s="227" t="s">
        <v>233</v>
      </c>
      <c r="C758" s="227" t="s">
        <v>234</v>
      </c>
      <c r="D758" s="227" t="s">
        <v>236</v>
      </c>
      <c r="E758" s="227" t="s">
        <v>398</v>
      </c>
      <c r="F758" s="227" t="s">
        <v>216</v>
      </c>
      <c r="G758" s="227" t="s">
        <v>196</v>
      </c>
      <c r="H758" s="30"/>
      <c r="I758" s="80"/>
      <c r="J758" s="9"/>
      <c r="K758" s="9"/>
      <c r="L758" s="9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" customHeight="1" x14ac:dyDescent="0.25">
      <c r="A759" s="14"/>
      <c r="B759" s="33" t="s">
        <v>280</v>
      </c>
      <c r="C759" s="34" t="s">
        <v>281</v>
      </c>
      <c r="D759" s="34">
        <v>1</v>
      </c>
      <c r="E759" s="82">
        <v>1.8</v>
      </c>
      <c r="F759" s="82">
        <v>1.1499999999999999</v>
      </c>
      <c r="G759" s="82">
        <f>D759*E759*F759</f>
        <v>2.0699999999999998</v>
      </c>
      <c r="H759" s="14"/>
      <c r="I759" s="80"/>
      <c r="J759" s="9"/>
      <c r="K759" s="9"/>
      <c r="L759" s="9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" customHeight="1" x14ac:dyDescent="0.25">
      <c r="A760" s="14"/>
      <c r="B760" s="33" t="s">
        <v>266</v>
      </c>
      <c r="C760" s="34" t="s">
        <v>282</v>
      </c>
      <c r="D760" s="34">
        <v>3</v>
      </c>
      <c r="E760" s="82">
        <v>1.6</v>
      </c>
      <c r="F760" s="82">
        <v>1.2</v>
      </c>
      <c r="G760" s="82">
        <f>D760*E760*F760</f>
        <v>5.7600000000000007</v>
      </c>
      <c r="H760" s="14"/>
      <c r="I760" s="80"/>
      <c r="J760" s="9"/>
      <c r="K760" s="9"/>
      <c r="L760" s="9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" customHeight="1" x14ac:dyDescent="0.25">
      <c r="A761" s="14"/>
      <c r="B761" s="34"/>
      <c r="C761" s="34"/>
      <c r="D761" s="34"/>
      <c r="E761" s="82"/>
      <c r="F761" s="82"/>
      <c r="G761" s="82">
        <f>D761*E761*F761</f>
        <v>0</v>
      </c>
      <c r="H761" s="14"/>
      <c r="I761" s="80"/>
      <c r="J761" s="9"/>
      <c r="K761" s="9"/>
      <c r="L761" s="9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" customHeight="1" x14ac:dyDescent="0.25">
      <c r="A762" s="14"/>
      <c r="B762" s="442" t="s">
        <v>37</v>
      </c>
      <c r="C762" s="443"/>
      <c r="D762" s="226">
        <f>SUM(D759:D761)</f>
        <v>4</v>
      </c>
      <c r="E762" s="217"/>
      <c r="F762" s="217"/>
      <c r="G762" s="228">
        <f>SUM(G759:G761)</f>
        <v>7.83</v>
      </c>
      <c r="H762" s="14"/>
      <c r="I762" s="80"/>
      <c r="J762" s="9"/>
      <c r="K762" s="9"/>
      <c r="L762" s="9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" customHeight="1" x14ac:dyDescent="0.25">
      <c r="A763" s="14"/>
      <c r="B763" s="28"/>
      <c r="C763" s="28"/>
      <c r="D763" s="28"/>
      <c r="E763" s="28"/>
      <c r="F763" s="28"/>
      <c r="G763" s="28"/>
      <c r="H763" s="14"/>
      <c r="I763" s="80"/>
      <c r="J763" s="9"/>
      <c r="K763" s="9"/>
      <c r="L763" s="9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" customHeight="1" x14ac:dyDescent="0.25">
      <c r="A764" s="81" t="s">
        <v>658</v>
      </c>
      <c r="B764" s="440" t="s">
        <v>250</v>
      </c>
      <c r="C764" s="441"/>
      <c r="D764" s="441"/>
      <c r="E764" s="441"/>
      <c r="F764" s="28"/>
      <c r="G764" s="28"/>
      <c r="H764" s="28"/>
      <c r="I764" s="80"/>
      <c r="J764" s="9"/>
      <c r="K764" s="9"/>
      <c r="L764" s="9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" customHeight="1" x14ac:dyDescent="0.25">
      <c r="A765" s="28"/>
      <c r="B765" s="219" t="s">
        <v>233</v>
      </c>
      <c r="C765" s="219" t="s">
        <v>234</v>
      </c>
      <c r="D765" s="219" t="s">
        <v>235</v>
      </c>
      <c r="E765" s="219" t="s">
        <v>236</v>
      </c>
      <c r="F765" s="219" t="s">
        <v>398</v>
      </c>
      <c r="G765" s="219" t="s">
        <v>216</v>
      </c>
      <c r="H765" s="219" t="s">
        <v>196</v>
      </c>
      <c r="I765" s="80"/>
      <c r="J765" s="9"/>
      <c r="K765" s="9"/>
      <c r="L765" s="9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" customHeight="1" x14ac:dyDescent="0.25">
      <c r="A766" s="28"/>
      <c r="B766" s="33" t="s">
        <v>243</v>
      </c>
      <c r="C766" s="34" t="s">
        <v>244</v>
      </c>
      <c r="D766" s="34" t="s">
        <v>251</v>
      </c>
      <c r="E766" s="34">
        <v>4</v>
      </c>
      <c r="F766" s="82">
        <v>0.9</v>
      </c>
      <c r="G766" s="82">
        <v>2.4</v>
      </c>
      <c r="H766" s="82">
        <f>E766*F766*G766</f>
        <v>8.64</v>
      </c>
      <c r="I766" s="80"/>
      <c r="J766" s="9"/>
      <c r="K766" s="9"/>
      <c r="L766" s="9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" customHeight="1" x14ac:dyDescent="0.25">
      <c r="A767" s="28"/>
      <c r="B767" s="33" t="s">
        <v>243</v>
      </c>
      <c r="C767" s="34" t="s">
        <v>252</v>
      </c>
      <c r="D767" s="34" t="s">
        <v>251</v>
      </c>
      <c r="E767" s="34">
        <v>4</v>
      </c>
      <c r="F767" s="82">
        <v>0.9</v>
      </c>
      <c r="G767" s="82">
        <v>1.8</v>
      </c>
      <c r="H767" s="82">
        <f>E767*F767*G767</f>
        <v>6.48</v>
      </c>
      <c r="I767" s="80"/>
      <c r="J767" s="9"/>
      <c r="K767" s="9"/>
      <c r="L767" s="9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" customHeight="1" x14ac:dyDescent="0.25">
      <c r="A768" s="28"/>
      <c r="B768" s="33" t="s">
        <v>243</v>
      </c>
      <c r="C768" s="34" t="s">
        <v>253</v>
      </c>
      <c r="D768" s="34" t="s">
        <v>254</v>
      </c>
      <c r="E768" s="34">
        <v>2</v>
      </c>
      <c r="F768" s="82">
        <v>0.7</v>
      </c>
      <c r="G768" s="82">
        <v>2.1</v>
      </c>
      <c r="H768" s="82">
        <f>E768*F768*G768</f>
        <v>2.94</v>
      </c>
      <c r="I768" s="80"/>
      <c r="J768" s="9"/>
      <c r="K768" s="9"/>
      <c r="L768" s="9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" customHeight="1" x14ac:dyDescent="0.25">
      <c r="A769" s="28"/>
      <c r="B769" s="33" t="s">
        <v>243</v>
      </c>
      <c r="C769" s="34" t="s">
        <v>255</v>
      </c>
      <c r="D769" s="34" t="s">
        <v>254</v>
      </c>
      <c r="E769" s="34">
        <v>2</v>
      </c>
      <c r="F769" s="82">
        <v>0.7</v>
      </c>
      <c r="G769" s="82">
        <v>2.4</v>
      </c>
      <c r="H769" s="82">
        <f>E769*F769*G769</f>
        <v>3.36</v>
      </c>
      <c r="I769" s="80"/>
      <c r="J769" s="9"/>
      <c r="K769" s="9"/>
      <c r="L769" s="9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" customHeight="1" x14ac:dyDescent="0.25">
      <c r="A770" s="28"/>
      <c r="B770" s="442" t="s">
        <v>37</v>
      </c>
      <c r="C770" s="443"/>
      <c r="D770" s="443"/>
      <c r="E770" s="216">
        <f>SUM(E766:E769)</f>
        <v>12</v>
      </c>
      <c r="F770" s="222"/>
      <c r="G770" s="222"/>
      <c r="H770" s="218">
        <f>SUM(H766:H769)</f>
        <v>21.42</v>
      </c>
      <c r="I770" s="80"/>
      <c r="J770" s="9"/>
      <c r="K770" s="9"/>
      <c r="L770" s="9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" customHeight="1" x14ac:dyDescent="0.25">
      <c r="A771" s="14"/>
      <c r="B771" s="110"/>
      <c r="C771" s="110"/>
      <c r="D771" s="110"/>
      <c r="E771" s="110"/>
      <c r="F771" s="14"/>
      <c r="G771" s="14"/>
      <c r="H771" s="14"/>
      <c r="I771" s="80"/>
      <c r="J771" s="9"/>
      <c r="K771" s="9"/>
      <c r="L771" s="9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" customHeight="1" x14ac:dyDescent="0.25">
      <c r="A772" s="81" t="s">
        <v>659</v>
      </c>
      <c r="B772" s="440" t="s">
        <v>741</v>
      </c>
      <c r="C772" s="441"/>
      <c r="D772" s="441"/>
      <c r="E772" s="441"/>
      <c r="F772" s="14"/>
      <c r="G772" s="14"/>
      <c r="H772" s="14"/>
      <c r="I772" s="80"/>
      <c r="J772" s="9"/>
      <c r="K772" s="9"/>
      <c r="L772" s="9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" customHeight="1" x14ac:dyDescent="0.25">
      <c r="A773" s="28"/>
      <c r="B773" s="219" t="s">
        <v>233</v>
      </c>
      <c r="C773" s="219" t="s">
        <v>234</v>
      </c>
      <c r="D773" s="219" t="s">
        <v>235</v>
      </c>
      <c r="E773" s="219" t="s">
        <v>236</v>
      </c>
      <c r="F773" s="219" t="s">
        <v>398</v>
      </c>
      <c r="G773" s="219" t="s">
        <v>216</v>
      </c>
      <c r="H773" s="219" t="s">
        <v>196</v>
      </c>
      <c r="I773" s="32"/>
      <c r="J773" s="9"/>
      <c r="K773" s="9"/>
      <c r="L773" s="9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" customHeight="1" x14ac:dyDescent="0.25">
      <c r="A774" s="28"/>
      <c r="B774" s="33" t="s">
        <v>237</v>
      </c>
      <c r="C774" s="34" t="s">
        <v>238</v>
      </c>
      <c r="D774" s="34" t="s">
        <v>239</v>
      </c>
      <c r="E774" s="34">
        <v>3</v>
      </c>
      <c r="F774" s="82">
        <v>1.86</v>
      </c>
      <c r="G774" s="82">
        <v>2.4</v>
      </c>
      <c r="H774" s="82">
        <f>E774*F774*G774</f>
        <v>13.391999999999999</v>
      </c>
      <c r="I774" s="32"/>
      <c r="J774" s="9"/>
      <c r="K774" s="9"/>
      <c r="L774" s="9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" customHeight="1" x14ac:dyDescent="0.25">
      <c r="A775" s="28"/>
      <c r="B775" s="33" t="s">
        <v>240</v>
      </c>
      <c r="C775" s="34" t="s">
        <v>241</v>
      </c>
      <c r="D775" s="34" t="s">
        <v>242</v>
      </c>
      <c r="E775" s="34">
        <v>11</v>
      </c>
      <c r="F775" s="82">
        <v>1</v>
      </c>
      <c r="G775" s="82">
        <v>2.4</v>
      </c>
      <c r="H775" s="82">
        <f>E775*F775*G775</f>
        <v>26.4</v>
      </c>
      <c r="I775" s="32"/>
      <c r="J775" s="9"/>
      <c r="K775" s="9"/>
      <c r="L775" s="9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" customHeight="1" x14ac:dyDescent="0.25">
      <c r="A776" s="28"/>
      <c r="B776" s="33" t="s">
        <v>243</v>
      </c>
      <c r="C776" s="34" t="s">
        <v>244</v>
      </c>
      <c r="D776" s="34" t="s">
        <v>245</v>
      </c>
      <c r="E776" s="34">
        <v>1</v>
      </c>
      <c r="F776" s="82">
        <v>0.9</v>
      </c>
      <c r="G776" s="82">
        <v>2.4</v>
      </c>
      <c r="H776" s="82">
        <f>E776*F776*G776</f>
        <v>2.16</v>
      </c>
      <c r="I776" s="32"/>
      <c r="J776" s="9"/>
      <c r="K776" s="9"/>
      <c r="L776" s="9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46.5" customHeight="1" x14ac:dyDescent="0.25">
      <c r="A777" s="28"/>
      <c r="B777" s="84" t="s">
        <v>259</v>
      </c>
      <c r="C777" s="34" t="s">
        <v>241</v>
      </c>
      <c r="D777" s="34" t="s">
        <v>248</v>
      </c>
      <c r="E777" s="34">
        <v>1</v>
      </c>
      <c r="F777" s="82">
        <v>1</v>
      </c>
      <c r="G777" s="82">
        <v>2.4</v>
      </c>
      <c r="H777" s="82">
        <f>E777*F777*G777</f>
        <v>2.4</v>
      </c>
      <c r="I777" s="32"/>
      <c r="J777" s="9"/>
      <c r="K777" s="9"/>
      <c r="L777" s="9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" customHeight="1" x14ac:dyDescent="0.25">
      <c r="A778" s="28"/>
      <c r="B778" s="442" t="s">
        <v>37</v>
      </c>
      <c r="C778" s="443"/>
      <c r="D778" s="443"/>
      <c r="E778" s="216">
        <f>SUM(E774:E777)</f>
        <v>16</v>
      </c>
      <c r="F778" s="222"/>
      <c r="G778" s="222"/>
      <c r="H778" s="218">
        <f>SUM(H774:H777)</f>
        <v>44.351999999999997</v>
      </c>
      <c r="I778" s="32"/>
      <c r="J778" s="9"/>
      <c r="K778" s="9"/>
      <c r="L778" s="9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" customHeight="1" x14ac:dyDescent="0.25">
      <c r="A779" s="28"/>
      <c r="B779" s="28"/>
      <c r="C779" s="28"/>
      <c r="D779" s="28"/>
      <c r="E779" s="28"/>
      <c r="F779" s="28"/>
      <c r="G779" s="28"/>
      <c r="H779" s="28"/>
      <c r="I779" s="32"/>
      <c r="J779" s="9"/>
      <c r="K779" s="9"/>
      <c r="L779" s="9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" customHeight="1" x14ac:dyDescent="0.2">
      <c r="A780" s="186" t="s">
        <v>660</v>
      </c>
      <c r="B780" s="482" t="s">
        <v>742</v>
      </c>
      <c r="C780" s="482"/>
      <c r="D780" s="482"/>
      <c r="E780" s="482"/>
      <c r="F780" s="482"/>
      <c r="G780" s="482"/>
      <c r="H780" s="482"/>
      <c r="I780" s="142"/>
      <c r="J780" s="9"/>
      <c r="K780" s="9"/>
      <c r="L780" s="9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" customHeight="1" x14ac:dyDescent="0.2">
      <c r="A781" s="223"/>
      <c r="B781" s="224" t="s">
        <v>2</v>
      </c>
      <c r="C781" s="224"/>
      <c r="D781" s="224"/>
      <c r="E781" s="224" t="s">
        <v>3</v>
      </c>
      <c r="F781" s="224" t="s">
        <v>661</v>
      </c>
      <c r="G781" s="224"/>
      <c r="H781" s="224" t="s">
        <v>674</v>
      </c>
      <c r="I781" s="200"/>
      <c r="J781" s="9"/>
      <c r="K781" s="9"/>
      <c r="L781" s="9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" customHeight="1" x14ac:dyDescent="0.2">
      <c r="A782" s="223"/>
      <c r="B782" s="146" t="s">
        <v>662</v>
      </c>
      <c r="C782" s="146"/>
      <c r="D782" s="146"/>
      <c r="E782" s="146">
        <v>1</v>
      </c>
      <c r="F782" s="146">
        <v>2.2599999999999998</v>
      </c>
      <c r="G782" s="146"/>
      <c r="H782" s="229">
        <f t="shared" ref="H782:H793" si="18">E782*F782</f>
        <v>2.2599999999999998</v>
      </c>
      <c r="I782" s="200"/>
      <c r="J782" s="9"/>
      <c r="K782" s="9"/>
      <c r="L782" s="9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" customHeight="1" x14ac:dyDescent="0.2">
      <c r="A783" s="223"/>
      <c r="B783" s="146" t="s">
        <v>663</v>
      </c>
      <c r="C783" s="146"/>
      <c r="D783" s="146"/>
      <c r="E783" s="146">
        <v>1</v>
      </c>
      <c r="F783" s="146">
        <v>2.54</v>
      </c>
      <c r="G783" s="146"/>
      <c r="H783" s="229">
        <f t="shared" si="18"/>
        <v>2.54</v>
      </c>
      <c r="I783" s="200"/>
      <c r="J783" s="9"/>
      <c r="K783" s="9"/>
      <c r="L783" s="9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" customHeight="1" x14ac:dyDescent="0.2">
      <c r="A784" s="223"/>
      <c r="B784" s="146" t="s">
        <v>664</v>
      </c>
      <c r="C784" s="146"/>
      <c r="D784" s="146"/>
      <c r="E784" s="146">
        <v>1</v>
      </c>
      <c r="F784" s="146">
        <v>3.02</v>
      </c>
      <c r="G784" s="146"/>
      <c r="H784" s="229">
        <f t="shared" si="18"/>
        <v>3.02</v>
      </c>
      <c r="I784" s="200"/>
      <c r="J784" s="9"/>
      <c r="K784" s="9"/>
      <c r="L784" s="9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" customHeight="1" x14ac:dyDescent="0.2">
      <c r="A785" s="223"/>
      <c r="B785" s="146" t="s">
        <v>665</v>
      </c>
      <c r="C785" s="146"/>
      <c r="D785" s="146"/>
      <c r="E785" s="146">
        <v>5</v>
      </c>
      <c r="F785" s="146">
        <v>1.27</v>
      </c>
      <c r="G785" s="146"/>
      <c r="H785" s="229">
        <f t="shared" si="18"/>
        <v>6.35</v>
      </c>
      <c r="I785" s="200"/>
      <c r="J785" s="9"/>
      <c r="K785" s="9"/>
      <c r="L785" s="9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" customHeight="1" x14ac:dyDescent="0.2">
      <c r="A786" s="223"/>
      <c r="B786" s="146" t="s">
        <v>666</v>
      </c>
      <c r="C786" s="146"/>
      <c r="D786" s="146"/>
      <c r="E786" s="146">
        <v>2</v>
      </c>
      <c r="F786" s="146">
        <v>1.2</v>
      </c>
      <c r="G786" s="146"/>
      <c r="H786" s="229">
        <f t="shared" si="18"/>
        <v>2.4</v>
      </c>
      <c r="I786" s="200"/>
      <c r="J786" s="9"/>
      <c r="K786" s="9"/>
      <c r="L786" s="9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" customHeight="1" x14ac:dyDescent="0.2">
      <c r="A787" s="223"/>
      <c r="B787" s="146" t="s">
        <v>667</v>
      </c>
      <c r="C787" s="146"/>
      <c r="D787" s="146"/>
      <c r="E787" s="146">
        <v>2</v>
      </c>
      <c r="F787" s="146">
        <v>0.5</v>
      </c>
      <c r="G787" s="146"/>
      <c r="H787" s="229">
        <f t="shared" si="18"/>
        <v>1</v>
      </c>
      <c r="I787" s="202"/>
      <c r="J787" s="9"/>
      <c r="K787" s="9"/>
      <c r="L787" s="9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" customHeight="1" x14ac:dyDescent="0.2">
      <c r="A788" s="223"/>
      <c r="B788" s="146" t="s">
        <v>668</v>
      </c>
      <c r="C788" s="146"/>
      <c r="D788" s="146"/>
      <c r="E788" s="146">
        <v>4</v>
      </c>
      <c r="F788" s="146">
        <v>2.83</v>
      </c>
      <c r="G788" s="146"/>
      <c r="H788" s="229">
        <f t="shared" si="18"/>
        <v>11.32</v>
      </c>
      <c r="I788" s="202"/>
      <c r="J788" s="9"/>
      <c r="K788" s="9"/>
      <c r="L788" s="9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" customHeight="1" x14ac:dyDescent="0.2">
      <c r="A789" s="223"/>
      <c r="B789" s="146" t="s">
        <v>655</v>
      </c>
      <c r="C789" s="146"/>
      <c r="D789" s="146"/>
      <c r="E789" s="146">
        <v>1</v>
      </c>
      <c r="F789" s="146">
        <v>0.85</v>
      </c>
      <c r="G789" s="146"/>
      <c r="H789" s="229">
        <f t="shared" si="18"/>
        <v>0.85</v>
      </c>
      <c r="I789" s="202"/>
      <c r="J789" s="9"/>
      <c r="K789" s="9"/>
      <c r="L789" s="9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" customHeight="1" x14ac:dyDescent="0.2">
      <c r="A790" s="223"/>
      <c r="B790" s="146" t="s">
        <v>656</v>
      </c>
      <c r="C790" s="146"/>
      <c r="D790" s="146"/>
      <c r="E790" s="146">
        <v>3</v>
      </c>
      <c r="F790" s="146">
        <v>0.68</v>
      </c>
      <c r="G790" s="146"/>
      <c r="H790" s="229">
        <f>E790*F790</f>
        <v>2.04</v>
      </c>
      <c r="I790" s="202"/>
      <c r="J790" s="9"/>
      <c r="K790" s="9"/>
      <c r="L790" s="9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" customHeight="1" x14ac:dyDescent="0.2">
      <c r="A791" s="223"/>
      <c r="B791" s="146" t="s">
        <v>669</v>
      </c>
      <c r="C791" s="146"/>
      <c r="D791" s="146"/>
      <c r="E791" s="146">
        <v>1</v>
      </c>
      <c r="F791" s="146">
        <v>1.92</v>
      </c>
      <c r="G791" s="146"/>
      <c r="H791" s="229">
        <f>E791*F791</f>
        <v>1.92</v>
      </c>
      <c r="I791" s="202"/>
      <c r="J791" s="9"/>
      <c r="K791" s="9"/>
      <c r="L791" s="9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" customHeight="1" x14ac:dyDescent="0.2">
      <c r="A792" s="223"/>
      <c r="B792" s="146" t="s">
        <v>670</v>
      </c>
      <c r="C792" s="146"/>
      <c r="D792" s="146"/>
      <c r="E792" s="146">
        <v>1</v>
      </c>
      <c r="F792" s="146">
        <v>1.28</v>
      </c>
      <c r="G792" s="146"/>
      <c r="H792" s="229">
        <f>E792*F792</f>
        <v>1.28</v>
      </c>
      <c r="I792" s="202"/>
      <c r="J792" s="9"/>
      <c r="K792" s="9"/>
      <c r="L792" s="9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" customHeight="1" x14ac:dyDescent="0.2">
      <c r="A793" s="223"/>
      <c r="B793" s="146" t="s">
        <v>671</v>
      </c>
      <c r="C793" s="146"/>
      <c r="D793" s="146"/>
      <c r="E793" s="146">
        <v>1</v>
      </c>
      <c r="F793" s="146">
        <v>2.56</v>
      </c>
      <c r="G793" s="146"/>
      <c r="H793" s="229">
        <f t="shared" si="18"/>
        <v>2.56</v>
      </c>
      <c r="I793" s="202"/>
      <c r="J793" s="9"/>
      <c r="K793" s="9"/>
      <c r="L793" s="9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" customHeight="1" x14ac:dyDescent="0.2">
      <c r="A794" s="223"/>
      <c r="B794" s="407" t="s">
        <v>672</v>
      </c>
      <c r="C794" s="407"/>
      <c r="D794" s="407"/>
      <c r="E794" s="407"/>
      <c r="F794" s="407"/>
      <c r="G794" s="225"/>
      <c r="H794" s="230">
        <f>SUM(H783:H793)</f>
        <v>35.280000000000008</v>
      </c>
      <c r="I794" s="204"/>
      <c r="J794" s="9"/>
      <c r="K794" s="9"/>
      <c r="L794" s="9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" customHeight="1" x14ac:dyDescent="0.25">
      <c r="A795" s="108"/>
      <c r="B795" s="108"/>
      <c r="C795" s="108"/>
      <c r="D795" s="108"/>
      <c r="E795" s="108"/>
      <c r="F795" s="108"/>
      <c r="G795" s="108"/>
      <c r="H795" s="108"/>
      <c r="I795" s="32"/>
      <c r="J795" s="9"/>
      <c r="K795" s="9"/>
      <c r="L795" s="9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" customHeight="1" x14ac:dyDescent="0.25">
      <c r="A796" s="81" t="s">
        <v>673</v>
      </c>
      <c r="B796" s="398" t="s">
        <v>675</v>
      </c>
      <c r="C796" s="398"/>
      <c r="D796" s="398"/>
      <c r="E796" s="398"/>
      <c r="F796" s="398"/>
      <c r="G796" s="398"/>
      <c r="H796" s="398"/>
      <c r="I796" s="32"/>
      <c r="J796" s="9"/>
      <c r="K796" s="9"/>
      <c r="L796" s="9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" customHeight="1" x14ac:dyDescent="0.25">
      <c r="A797" s="28"/>
      <c r="B797" s="227" t="s">
        <v>233</v>
      </c>
      <c r="C797" s="227" t="s">
        <v>234</v>
      </c>
      <c r="D797" s="227" t="s">
        <v>235</v>
      </c>
      <c r="E797" s="227" t="s">
        <v>236</v>
      </c>
      <c r="F797" s="227" t="s">
        <v>398</v>
      </c>
      <c r="G797" s="227" t="s">
        <v>216</v>
      </c>
      <c r="H797" s="227" t="s">
        <v>196</v>
      </c>
      <c r="I797" s="32"/>
      <c r="J797" s="9"/>
      <c r="K797" s="9"/>
      <c r="L797" s="9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" customHeight="1" x14ac:dyDescent="0.25">
      <c r="A798" s="28"/>
      <c r="B798" s="33" t="s">
        <v>260</v>
      </c>
      <c r="C798" s="34" t="s">
        <v>261</v>
      </c>
      <c r="D798" s="34" t="s">
        <v>262</v>
      </c>
      <c r="E798" s="34">
        <v>1</v>
      </c>
      <c r="F798" s="82">
        <v>1.26</v>
      </c>
      <c r="G798" s="82">
        <v>2.4</v>
      </c>
      <c r="H798" s="82">
        <f>E798*F798*G798</f>
        <v>3.024</v>
      </c>
      <c r="I798" s="32"/>
      <c r="J798" s="9"/>
      <c r="K798" s="9"/>
      <c r="L798" s="9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" customHeight="1" x14ac:dyDescent="0.25">
      <c r="A799" s="28"/>
      <c r="B799" s="33" t="s">
        <v>263</v>
      </c>
      <c r="C799" s="34" t="s">
        <v>264</v>
      </c>
      <c r="D799" s="34" t="s">
        <v>265</v>
      </c>
      <c r="E799" s="34">
        <v>2</v>
      </c>
      <c r="F799" s="82">
        <v>2.2000000000000002</v>
      </c>
      <c r="G799" s="82">
        <v>3</v>
      </c>
      <c r="H799" s="82">
        <f>E799*F799*G799</f>
        <v>13.200000000000001</v>
      </c>
      <c r="I799" s="32"/>
      <c r="J799" s="9"/>
      <c r="K799" s="9"/>
      <c r="L799" s="9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" customHeight="1" x14ac:dyDescent="0.25">
      <c r="A800" s="28"/>
      <c r="B800" s="34"/>
      <c r="C800" s="34"/>
      <c r="D800" s="34"/>
      <c r="E800" s="34"/>
      <c r="F800" s="82"/>
      <c r="G800" s="82"/>
      <c r="H800" s="82">
        <f>G800*F800</f>
        <v>0</v>
      </c>
      <c r="I800" s="32"/>
      <c r="J800" s="9"/>
      <c r="K800" s="9"/>
      <c r="L800" s="9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" customHeight="1" x14ac:dyDescent="0.25">
      <c r="A801" s="28"/>
      <c r="B801" s="442" t="s">
        <v>37</v>
      </c>
      <c r="C801" s="443"/>
      <c r="D801" s="443"/>
      <c r="E801" s="226">
        <f>SUM(E798:E800)</f>
        <v>3</v>
      </c>
      <c r="F801" s="217"/>
      <c r="G801" s="217"/>
      <c r="H801" s="218">
        <f>SUM(H798:H800)</f>
        <v>16.224</v>
      </c>
      <c r="I801" s="32"/>
      <c r="J801" s="9"/>
      <c r="K801" s="9"/>
      <c r="L801" s="9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" customHeight="1" x14ac:dyDescent="0.25">
      <c r="A802" s="108"/>
      <c r="B802" s="108"/>
      <c r="C802" s="108"/>
      <c r="D802" s="108"/>
      <c r="E802" s="108"/>
      <c r="F802" s="108"/>
      <c r="G802" s="108"/>
      <c r="H802" s="108"/>
      <c r="I802" s="32"/>
      <c r="J802" s="9"/>
      <c r="K802" s="9"/>
      <c r="L802" s="9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" customHeight="1" x14ac:dyDescent="0.25">
      <c r="A803" s="81" t="s">
        <v>676</v>
      </c>
      <c r="B803" s="455" t="s">
        <v>246</v>
      </c>
      <c r="C803" s="455"/>
      <c r="D803" s="455"/>
      <c r="E803" s="455"/>
      <c r="F803" s="455"/>
      <c r="G803" s="455"/>
      <c r="H803" s="455"/>
      <c r="I803" s="32"/>
      <c r="J803" s="9"/>
      <c r="K803" s="9"/>
      <c r="L803" s="9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" customHeight="1" x14ac:dyDescent="0.25">
      <c r="A804" s="28"/>
      <c r="B804" s="219" t="s">
        <v>233</v>
      </c>
      <c r="C804" s="219" t="s">
        <v>234</v>
      </c>
      <c r="D804" s="219" t="s">
        <v>235</v>
      </c>
      <c r="E804" s="219" t="s">
        <v>236</v>
      </c>
      <c r="F804" s="219" t="s">
        <v>398</v>
      </c>
      <c r="G804" s="219" t="s">
        <v>216</v>
      </c>
      <c r="H804" s="219" t="s">
        <v>196</v>
      </c>
      <c r="I804" s="32"/>
      <c r="J804" s="9"/>
      <c r="K804" s="9"/>
      <c r="L804" s="9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" customHeight="1" x14ac:dyDescent="0.25">
      <c r="A805" s="28"/>
      <c r="B805" s="33" t="s">
        <v>243</v>
      </c>
      <c r="C805" s="34" t="s">
        <v>247</v>
      </c>
      <c r="D805" s="34" t="s">
        <v>248</v>
      </c>
      <c r="E805" s="34">
        <v>1</v>
      </c>
      <c r="F805" s="82">
        <v>1</v>
      </c>
      <c r="G805" s="82">
        <v>2.1</v>
      </c>
      <c r="H805" s="82">
        <f>E805*F805*G805</f>
        <v>2.1</v>
      </c>
      <c r="I805" s="32"/>
      <c r="J805" s="9"/>
      <c r="K805" s="9"/>
      <c r="L805" s="9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" customHeight="1" x14ac:dyDescent="0.25">
      <c r="A806" s="28"/>
      <c r="B806" s="33" t="s">
        <v>249</v>
      </c>
      <c r="C806" s="34" t="s">
        <v>247</v>
      </c>
      <c r="D806" s="34" t="s">
        <v>248</v>
      </c>
      <c r="E806" s="34">
        <v>1</v>
      </c>
      <c r="F806" s="82">
        <v>1</v>
      </c>
      <c r="G806" s="82">
        <v>2.1</v>
      </c>
      <c r="H806" s="82">
        <f>E806*F806*G806</f>
        <v>2.1</v>
      </c>
      <c r="I806" s="32"/>
      <c r="J806" s="9"/>
      <c r="K806" s="9"/>
      <c r="L806" s="9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" customHeight="1" x14ac:dyDescent="0.25">
      <c r="A807" s="28"/>
      <c r="B807" s="34"/>
      <c r="C807" s="34"/>
      <c r="D807" s="34"/>
      <c r="E807" s="34"/>
      <c r="F807" s="82"/>
      <c r="G807" s="82"/>
      <c r="H807" s="82">
        <f>G807*F807</f>
        <v>0</v>
      </c>
      <c r="I807" s="32"/>
      <c r="J807" s="9"/>
      <c r="K807" s="9"/>
      <c r="L807" s="9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" customHeight="1" x14ac:dyDescent="0.25">
      <c r="A808" s="28"/>
      <c r="B808" s="442" t="s">
        <v>37</v>
      </c>
      <c r="C808" s="443"/>
      <c r="D808" s="443"/>
      <c r="E808" s="226">
        <f>SUM(E805:E807)</f>
        <v>2</v>
      </c>
      <c r="F808" s="217"/>
      <c r="G808" s="217"/>
      <c r="H808" s="228">
        <f>SUM(H805:H807)</f>
        <v>4.2</v>
      </c>
      <c r="I808" s="32"/>
      <c r="J808" s="9"/>
      <c r="K808" s="9"/>
      <c r="L808" s="9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" customHeight="1" x14ac:dyDescent="0.25">
      <c r="A809" s="28"/>
      <c r="B809" s="28"/>
      <c r="C809" s="28"/>
      <c r="D809" s="28"/>
      <c r="E809" s="28"/>
      <c r="F809" s="28"/>
      <c r="G809" s="28"/>
      <c r="H809" s="28"/>
      <c r="I809" s="32"/>
      <c r="J809" s="9"/>
      <c r="K809" s="9"/>
      <c r="L809" s="9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29.25" customHeight="1" x14ac:dyDescent="0.25">
      <c r="A810" s="81" t="s">
        <v>677</v>
      </c>
      <c r="B810" s="456" t="s">
        <v>682</v>
      </c>
      <c r="C810" s="457"/>
      <c r="D810" s="457"/>
      <c r="E810" s="457"/>
      <c r="F810" s="457"/>
      <c r="G810" s="457"/>
      <c r="H810" s="458"/>
      <c r="I810" s="32"/>
      <c r="J810" s="9"/>
      <c r="K810" s="9"/>
      <c r="L810" s="9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" customHeight="1" x14ac:dyDescent="0.25">
      <c r="A811" s="31"/>
      <c r="B811" s="219" t="s">
        <v>233</v>
      </c>
      <c r="C811" s="219" t="s">
        <v>234</v>
      </c>
      <c r="D811" s="219" t="s">
        <v>235</v>
      </c>
      <c r="E811" s="219" t="s">
        <v>236</v>
      </c>
      <c r="F811" s="219" t="s">
        <v>398</v>
      </c>
      <c r="G811" s="219" t="s">
        <v>216</v>
      </c>
      <c r="H811" s="219" t="s">
        <v>196</v>
      </c>
      <c r="I811" s="32"/>
      <c r="J811" s="9"/>
      <c r="K811" s="9"/>
      <c r="L811" s="9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" customHeight="1" x14ac:dyDescent="0.25">
      <c r="A812" s="28"/>
      <c r="B812" s="33" t="s">
        <v>256</v>
      </c>
      <c r="C812" s="34" t="s">
        <v>257</v>
      </c>
      <c r="D812" s="34" t="s">
        <v>258</v>
      </c>
      <c r="E812" s="34">
        <v>1</v>
      </c>
      <c r="F812" s="82">
        <v>1.2</v>
      </c>
      <c r="G812" s="82">
        <v>2.1</v>
      </c>
      <c r="H812" s="82">
        <f>E812*F812*G812</f>
        <v>2.52</v>
      </c>
      <c r="I812" s="32"/>
      <c r="J812" s="9"/>
      <c r="K812" s="9"/>
      <c r="L812" s="9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" customHeight="1" x14ac:dyDescent="0.25">
      <c r="A813" s="28"/>
      <c r="B813" s="34"/>
      <c r="C813" s="34"/>
      <c r="D813" s="34"/>
      <c r="E813" s="34"/>
      <c r="F813" s="83"/>
      <c r="G813" s="83"/>
      <c r="H813" s="83"/>
      <c r="I813" s="32"/>
      <c r="J813" s="9"/>
      <c r="K813" s="9"/>
      <c r="L813" s="9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" customHeight="1" x14ac:dyDescent="0.25">
      <c r="A814" s="28"/>
      <c r="B814" s="442" t="s">
        <v>37</v>
      </c>
      <c r="C814" s="443"/>
      <c r="D814" s="443"/>
      <c r="E814" s="226">
        <f>SUM(E812:E813)</f>
        <v>1</v>
      </c>
      <c r="F814" s="217"/>
      <c r="G814" s="217"/>
      <c r="H814" s="228">
        <f>SUM(H812:H813)</f>
        <v>2.52</v>
      </c>
      <c r="I814" s="32"/>
      <c r="J814" s="9"/>
      <c r="K814" s="9"/>
      <c r="L814" s="9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" customHeight="1" x14ac:dyDescent="0.25">
      <c r="A815" s="28"/>
      <c r="B815" s="28"/>
      <c r="C815" s="28"/>
      <c r="D815" s="28"/>
      <c r="E815" s="28"/>
      <c r="F815" s="28"/>
      <c r="G815" s="28"/>
      <c r="H815" s="28"/>
      <c r="I815" s="32"/>
      <c r="J815" s="9"/>
      <c r="K815" s="9"/>
      <c r="L815" s="9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32.25" customHeight="1" x14ac:dyDescent="0.25">
      <c r="A816" s="85" t="s">
        <v>678</v>
      </c>
      <c r="B816" s="494" t="s">
        <v>283</v>
      </c>
      <c r="C816" s="494"/>
      <c r="D816" s="494"/>
      <c r="E816" s="494"/>
      <c r="F816" s="494"/>
      <c r="G816" s="494"/>
      <c r="H816" s="494"/>
      <c r="I816" s="32"/>
      <c r="J816" s="9"/>
      <c r="K816" s="9"/>
      <c r="L816" s="9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" customHeight="1" x14ac:dyDescent="0.25">
      <c r="A817" s="31"/>
      <c r="B817" s="227" t="s">
        <v>2</v>
      </c>
      <c r="C817" s="227" t="s">
        <v>284</v>
      </c>
      <c r="D817" s="227" t="s">
        <v>236</v>
      </c>
      <c r="E817" s="486" t="s">
        <v>157</v>
      </c>
      <c r="F817" s="487"/>
      <c r="G817" s="31"/>
      <c r="H817" s="31"/>
      <c r="I817" s="32"/>
      <c r="J817" s="9"/>
      <c r="K817" s="9"/>
      <c r="L817" s="9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" customHeight="1" x14ac:dyDescent="0.25">
      <c r="A818" s="28"/>
      <c r="B818" s="33" t="s">
        <v>285</v>
      </c>
      <c r="C818" s="34">
        <v>23.37</v>
      </c>
      <c r="D818" s="34">
        <v>1</v>
      </c>
      <c r="E818" s="447">
        <f>C818*D818</f>
        <v>23.37</v>
      </c>
      <c r="F818" s="448"/>
      <c r="G818" s="28"/>
      <c r="H818" s="28"/>
      <c r="I818" s="32"/>
      <c r="J818" s="9"/>
      <c r="K818" s="9"/>
      <c r="L818" s="9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" customHeight="1" x14ac:dyDescent="0.25">
      <c r="A819" s="28"/>
      <c r="B819" s="33" t="s">
        <v>286</v>
      </c>
      <c r="C819" s="34">
        <v>25.77</v>
      </c>
      <c r="D819" s="34">
        <v>1</v>
      </c>
      <c r="E819" s="447">
        <f>C819*D819</f>
        <v>25.77</v>
      </c>
      <c r="F819" s="448"/>
      <c r="G819" s="28"/>
      <c r="H819" s="28"/>
      <c r="I819" s="32"/>
      <c r="J819" s="9"/>
      <c r="K819" s="9"/>
      <c r="L819" s="9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" customHeight="1" x14ac:dyDescent="0.25">
      <c r="A820" s="28"/>
      <c r="B820" s="34"/>
      <c r="C820" s="34"/>
      <c r="D820" s="34"/>
      <c r="E820" s="447"/>
      <c r="F820" s="448"/>
      <c r="G820" s="28"/>
      <c r="H820" s="28"/>
      <c r="I820" s="32"/>
      <c r="J820" s="9"/>
      <c r="K820" s="9"/>
      <c r="L820" s="9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" customHeight="1" x14ac:dyDescent="0.25">
      <c r="A821" s="28"/>
      <c r="B821" s="442" t="s">
        <v>37</v>
      </c>
      <c r="C821" s="443"/>
      <c r="D821" s="443"/>
      <c r="E821" s="469">
        <f>SUM(E818:F820)</f>
        <v>49.14</v>
      </c>
      <c r="F821" s="470"/>
      <c r="G821" s="28"/>
      <c r="H821" s="28"/>
      <c r="I821" s="32"/>
      <c r="J821" s="9"/>
      <c r="K821" s="9"/>
      <c r="L821" s="9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" customHeight="1" x14ac:dyDescent="0.25">
      <c r="A822" s="28"/>
      <c r="B822" s="28"/>
      <c r="C822" s="28"/>
      <c r="D822" s="28"/>
      <c r="E822" s="28"/>
      <c r="F822" s="28"/>
      <c r="G822" s="28"/>
      <c r="H822" s="28"/>
      <c r="I822" s="32"/>
      <c r="J822" s="9"/>
      <c r="K822" s="9"/>
      <c r="L822" s="9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29.25" customHeight="1" x14ac:dyDescent="0.25">
      <c r="A823" s="85" t="s">
        <v>679</v>
      </c>
      <c r="B823" s="494" t="s">
        <v>681</v>
      </c>
      <c r="C823" s="494"/>
      <c r="D823" s="494"/>
      <c r="E823" s="494"/>
      <c r="F823" s="494"/>
      <c r="G823" s="494"/>
      <c r="H823" s="494"/>
      <c r="I823" s="32"/>
      <c r="J823" s="9"/>
      <c r="K823" s="9"/>
      <c r="L823" s="9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" customHeight="1" x14ac:dyDescent="0.25">
      <c r="A824" s="31"/>
      <c r="B824" s="227" t="s">
        <v>2</v>
      </c>
      <c r="C824" s="227" t="s">
        <v>284</v>
      </c>
      <c r="D824" s="227" t="s">
        <v>236</v>
      </c>
      <c r="E824" s="486" t="s">
        <v>157</v>
      </c>
      <c r="F824" s="487"/>
      <c r="G824" s="31"/>
      <c r="H824" s="31"/>
      <c r="I824" s="32"/>
      <c r="J824" s="9"/>
      <c r="K824" s="9"/>
      <c r="L824" s="9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" customHeight="1" x14ac:dyDescent="0.25">
      <c r="A825" s="28"/>
      <c r="B825" s="33" t="s">
        <v>287</v>
      </c>
      <c r="C825" s="34">
        <v>6.72</v>
      </c>
      <c r="D825" s="34">
        <v>2</v>
      </c>
      <c r="E825" s="447">
        <f>C825*D825</f>
        <v>13.44</v>
      </c>
      <c r="F825" s="448"/>
      <c r="G825" s="28"/>
      <c r="H825" s="28"/>
      <c r="I825" s="32"/>
      <c r="J825" s="9"/>
      <c r="K825" s="9"/>
      <c r="L825" s="9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" customHeight="1" x14ac:dyDescent="0.25">
      <c r="A826" s="28"/>
      <c r="B826" s="33" t="s">
        <v>288</v>
      </c>
      <c r="C826" s="34">
        <v>3.61</v>
      </c>
      <c r="D826" s="34">
        <v>2</v>
      </c>
      <c r="E826" s="447">
        <f>C826*D826</f>
        <v>7.22</v>
      </c>
      <c r="F826" s="448"/>
      <c r="G826" s="28"/>
      <c r="H826" s="28"/>
      <c r="I826" s="32"/>
      <c r="J826" s="9"/>
      <c r="K826" s="9"/>
      <c r="L826" s="9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" customHeight="1" x14ac:dyDescent="0.25">
      <c r="A827" s="28"/>
      <c r="B827" s="34"/>
      <c r="C827" s="34"/>
      <c r="D827" s="34"/>
      <c r="E827" s="447"/>
      <c r="F827" s="448"/>
      <c r="G827" s="28"/>
      <c r="H827" s="28"/>
      <c r="I827" s="32"/>
      <c r="J827" s="9"/>
      <c r="K827" s="9"/>
      <c r="L827" s="9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" customHeight="1" x14ac:dyDescent="0.25">
      <c r="A828" s="28"/>
      <c r="B828" s="442" t="s">
        <v>37</v>
      </c>
      <c r="C828" s="443"/>
      <c r="D828" s="443"/>
      <c r="E828" s="469">
        <f>SUM(E825:F827)</f>
        <v>20.66</v>
      </c>
      <c r="F828" s="470"/>
      <c r="G828" s="28"/>
      <c r="H828" s="28"/>
      <c r="I828" s="32"/>
      <c r="J828" s="9"/>
      <c r="K828" s="9"/>
      <c r="L828" s="9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" customHeight="1" x14ac:dyDescent="0.25">
      <c r="A829" s="28"/>
      <c r="B829" s="28"/>
      <c r="C829" s="28"/>
      <c r="D829" s="28"/>
      <c r="E829" s="28"/>
      <c r="F829" s="28"/>
      <c r="G829" s="28"/>
      <c r="H829" s="28"/>
      <c r="I829" s="32"/>
      <c r="J829" s="9"/>
      <c r="K829" s="9"/>
      <c r="L829" s="9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36" customHeight="1" x14ac:dyDescent="0.25">
      <c r="A830" s="85" t="s">
        <v>680</v>
      </c>
      <c r="B830" s="495" t="s">
        <v>289</v>
      </c>
      <c r="C830" s="496"/>
      <c r="D830" s="496"/>
      <c r="E830" s="496"/>
      <c r="F830" s="496"/>
      <c r="G830" s="496"/>
      <c r="H830" s="496"/>
      <c r="I830" s="32"/>
      <c r="J830" s="9"/>
      <c r="K830" s="9"/>
      <c r="L830" s="9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" customHeight="1" x14ac:dyDescent="0.25">
      <c r="A831" s="31"/>
      <c r="B831" s="219" t="s">
        <v>2</v>
      </c>
      <c r="C831" s="219" t="s">
        <v>284</v>
      </c>
      <c r="D831" s="219" t="s">
        <v>236</v>
      </c>
      <c r="E831" s="471" t="s">
        <v>157</v>
      </c>
      <c r="F831" s="472"/>
      <c r="G831" s="31"/>
      <c r="H831" s="28"/>
      <c r="I831" s="32"/>
      <c r="J831" s="9"/>
      <c r="K831" s="9"/>
      <c r="L831" s="9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" customHeight="1" x14ac:dyDescent="0.25">
      <c r="A832" s="28"/>
      <c r="B832" s="33" t="s">
        <v>287</v>
      </c>
      <c r="C832" s="34">
        <v>17.22</v>
      </c>
      <c r="D832" s="34">
        <v>2</v>
      </c>
      <c r="E832" s="473">
        <f>C832*D832</f>
        <v>34.44</v>
      </c>
      <c r="F832" s="474"/>
      <c r="G832" s="28"/>
      <c r="H832" s="28"/>
      <c r="I832" s="32"/>
      <c r="J832" s="9"/>
      <c r="K832" s="9"/>
      <c r="L832" s="9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" customHeight="1" x14ac:dyDescent="0.25">
      <c r="A833" s="28"/>
      <c r="B833" s="34"/>
      <c r="C833" s="34"/>
      <c r="D833" s="34"/>
      <c r="E833" s="447">
        <f>C833*D833</f>
        <v>0</v>
      </c>
      <c r="F833" s="448"/>
      <c r="G833" s="28"/>
      <c r="H833" s="28"/>
      <c r="I833" s="32"/>
      <c r="J833" s="9"/>
      <c r="K833" s="9"/>
      <c r="L833" s="9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" customHeight="1" x14ac:dyDescent="0.25">
      <c r="A834" s="28"/>
      <c r="B834" s="442" t="s">
        <v>37</v>
      </c>
      <c r="C834" s="443"/>
      <c r="D834" s="443"/>
      <c r="E834" s="469">
        <f>SUM(E832:F833)</f>
        <v>34.44</v>
      </c>
      <c r="F834" s="470"/>
      <c r="G834" s="28"/>
      <c r="H834" s="28"/>
      <c r="I834" s="32"/>
      <c r="J834" s="9"/>
      <c r="K834" s="9"/>
      <c r="L834" s="9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1"/>
      <c r="J835" s="9"/>
      <c r="K835" s="9"/>
      <c r="L835" s="9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" customHeight="1" x14ac:dyDescent="0.2">
      <c r="A836" s="232">
        <v>9</v>
      </c>
      <c r="B836" s="466" t="s">
        <v>684</v>
      </c>
      <c r="C836" s="466"/>
      <c r="D836" s="466"/>
      <c r="E836" s="466"/>
      <c r="F836" s="466"/>
      <c r="G836" s="466"/>
      <c r="H836" s="466"/>
      <c r="I836" s="11"/>
      <c r="J836" s="9"/>
      <c r="K836" s="9"/>
      <c r="L836" s="9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1"/>
      <c r="J837" s="9"/>
      <c r="K837" s="9"/>
      <c r="L837" s="9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29.25" customHeight="1" x14ac:dyDescent="0.2">
      <c r="A838" s="174" t="s">
        <v>685</v>
      </c>
      <c r="B838" s="475" t="s">
        <v>686</v>
      </c>
      <c r="C838" s="475"/>
      <c r="D838" s="475"/>
      <c r="E838" s="475"/>
      <c r="F838" s="475"/>
      <c r="G838" s="475"/>
      <c r="H838" s="475"/>
      <c r="I838" s="247"/>
      <c r="J838" s="243"/>
      <c r="K838" s="9"/>
      <c r="L838" s="9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" customHeight="1" x14ac:dyDescent="0.2">
      <c r="A839" s="223"/>
      <c r="B839" s="224" t="s">
        <v>2</v>
      </c>
      <c r="C839" s="224" t="s">
        <v>3</v>
      </c>
      <c r="D839" s="224" t="s">
        <v>687</v>
      </c>
      <c r="E839" s="224"/>
      <c r="F839" s="224" t="s">
        <v>31</v>
      </c>
      <c r="G839" s="253" t="s">
        <v>7</v>
      </c>
      <c r="H839" s="148"/>
      <c r="I839" s="127"/>
      <c r="J839" s="126"/>
      <c r="K839" s="9"/>
      <c r="L839" s="9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" customHeight="1" x14ac:dyDescent="0.2">
      <c r="A840" s="223"/>
      <c r="B840" s="233" t="s">
        <v>688</v>
      </c>
      <c r="C840" s="233">
        <v>1</v>
      </c>
      <c r="D840" s="233"/>
      <c r="E840" s="233"/>
      <c r="F840" s="233"/>
      <c r="G840" s="147">
        <f>C840</f>
        <v>1</v>
      </c>
      <c r="H840" s="148"/>
      <c r="I840" s="127"/>
      <c r="J840" s="508"/>
      <c r="K840" s="508"/>
      <c r="L840" s="9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" customHeight="1" x14ac:dyDescent="0.25">
      <c r="A841" s="223"/>
      <c r="B841" s="403" t="s">
        <v>11</v>
      </c>
      <c r="C841" s="404"/>
      <c r="D841" s="404"/>
      <c r="E841" s="405"/>
      <c r="F841" s="198"/>
      <c r="G841" s="199">
        <f>SUM(G840:G840)</f>
        <v>1</v>
      </c>
      <c r="H841" s="156"/>
      <c r="I841" s="131"/>
      <c r="J841" s="128"/>
      <c r="K841" s="9"/>
      <c r="L841" s="9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" customHeight="1" x14ac:dyDescent="0.2">
      <c r="A842" s="141"/>
      <c r="B842" s="141"/>
      <c r="C842" s="141"/>
      <c r="D842" s="141"/>
      <c r="E842" s="141"/>
      <c r="F842" s="141"/>
      <c r="G842" s="141"/>
      <c r="H842" s="141"/>
      <c r="I842" s="11"/>
      <c r="J842" s="9"/>
      <c r="K842" s="9"/>
      <c r="L842" s="9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" customHeight="1" x14ac:dyDescent="0.2">
      <c r="A843" s="174" t="s">
        <v>689</v>
      </c>
      <c r="B843" s="406" t="s">
        <v>693</v>
      </c>
      <c r="C843" s="406"/>
      <c r="D843" s="406"/>
      <c r="E843" s="406"/>
      <c r="F843" s="406"/>
      <c r="G843" s="406"/>
      <c r="H843" s="406"/>
      <c r="I843" s="11"/>
      <c r="J843" s="9"/>
      <c r="K843" s="9"/>
      <c r="L843" s="9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" customHeight="1" x14ac:dyDescent="0.25">
      <c r="A844" s="145"/>
      <c r="B844" s="224" t="s">
        <v>2</v>
      </c>
      <c r="C844" s="224" t="s">
        <v>3</v>
      </c>
      <c r="D844" s="224"/>
      <c r="E844" s="224"/>
      <c r="F844" s="224"/>
      <c r="G844" s="224" t="s">
        <v>3</v>
      </c>
      <c r="H844" s="148"/>
      <c r="I844" s="11"/>
      <c r="J844" s="9"/>
      <c r="K844" s="9"/>
      <c r="L844" s="9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" customHeight="1" x14ac:dyDescent="0.25">
      <c r="A845" s="145"/>
      <c r="B845" s="233" t="s">
        <v>691</v>
      </c>
      <c r="C845" s="233">
        <v>2</v>
      </c>
      <c r="D845" s="152"/>
      <c r="E845" s="152"/>
      <c r="F845" s="152"/>
      <c r="G845" s="147">
        <f>C845</f>
        <v>2</v>
      </c>
      <c r="H845" s="165"/>
      <c r="I845" s="11"/>
      <c r="J845" s="9"/>
      <c r="K845" s="9"/>
      <c r="L845" s="9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" customHeight="1" x14ac:dyDescent="0.25">
      <c r="A846" s="145"/>
      <c r="B846" s="403" t="s">
        <v>692</v>
      </c>
      <c r="C846" s="404"/>
      <c r="D846" s="404"/>
      <c r="E846" s="405"/>
      <c r="F846" s="198"/>
      <c r="G846" s="199">
        <f>SUM(G845:G845)</f>
        <v>2</v>
      </c>
      <c r="H846" s="156"/>
      <c r="I846" s="11"/>
      <c r="J846" s="9"/>
      <c r="K846" s="9"/>
      <c r="L846" s="9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" customHeight="1" x14ac:dyDescent="0.2">
      <c r="A847" s="141"/>
      <c r="B847" s="141"/>
      <c r="C847" s="141"/>
      <c r="D847" s="141"/>
      <c r="E847" s="141"/>
      <c r="F847" s="141"/>
      <c r="G847" s="141"/>
      <c r="H847" s="141"/>
      <c r="I847" s="11"/>
      <c r="J847" s="9"/>
      <c r="K847" s="9"/>
      <c r="L847" s="9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" customHeight="1" x14ac:dyDescent="0.2">
      <c r="A848" s="174" t="s">
        <v>689</v>
      </c>
      <c r="B848" s="406" t="s">
        <v>690</v>
      </c>
      <c r="C848" s="406"/>
      <c r="D848" s="406"/>
      <c r="E848" s="406"/>
      <c r="F848" s="406"/>
      <c r="G848" s="406"/>
      <c r="H848" s="406"/>
      <c r="I848" s="123"/>
      <c r="J848" s="124"/>
      <c r="K848" s="9"/>
      <c r="L848" s="9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" customHeight="1" x14ac:dyDescent="0.25">
      <c r="A849" s="145"/>
      <c r="B849" s="224" t="s">
        <v>2</v>
      </c>
      <c r="C849" s="224" t="s">
        <v>3</v>
      </c>
      <c r="D849" s="224"/>
      <c r="E849" s="224"/>
      <c r="F849" s="224"/>
      <c r="G849" s="224" t="s">
        <v>3</v>
      </c>
      <c r="H849" s="148"/>
      <c r="I849" s="126"/>
      <c r="J849" s="126"/>
      <c r="K849" s="9"/>
      <c r="L849" s="9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" customHeight="1" x14ac:dyDescent="0.25">
      <c r="A850" s="145"/>
      <c r="B850" s="233" t="s">
        <v>691</v>
      </c>
      <c r="C850" s="233">
        <v>2</v>
      </c>
      <c r="D850" s="152"/>
      <c r="E850" s="152"/>
      <c r="F850" s="233"/>
      <c r="G850" s="147">
        <f>C850</f>
        <v>2</v>
      </c>
      <c r="H850" s="148"/>
      <c r="I850" s="127"/>
      <c r="J850" s="137"/>
      <c r="K850" s="9"/>
      <c r="L850" s="9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" customHeight="1" x14ac:dyDescent="0.25">
      <c r="A851" s="145"/>
      <c r="B851" s="403" t="s">
        <v>692</v>
      </c>
      <c r="C851" s="404"/>
      <c r="D851" s="404"/>
      <c r="E851" s="405"/>
      <c r="F851" s="198"/>
      <c r="G851" s="199">
        <f>SUM(G850:G850)</f>
        <v>2</v>
      </c>
      <c r="H851" s="156"/>
      <c r="I851" s="131"/>
      <c r="J851" s="128"/>
      <c r="K851" s="9"/>
      <c r="L851" s="9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" customHeight="1" x14ac:dyDescent="0.25">
      <c r="A852" s="145"/>
      <c r="B852" s="254"/>
      <c r="C852" s="254"/>
      <c r="D852" s="254"/>
      <c r="E852" s="254"/>
      <c r="F852" s="254"/>
      <c r="G852" s="254"/>
      <c r="H852" s="254"/>
      <c r="I852" s="246"/>
      <c r="J852" s="135"/>
      <c r="K852" s="9"/>
      <c r="L852" s="9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" customHeight="1" x14ac:dyDescent="0.2">
      <c r="A853" s="232">
        <v>10</v>
      </c>
      <c r="B853" s="466" t="s">
        <v>694</v>
      </c>
      <c r="C853" s="466"/>
      <c r="D853" s="466"/>
      <c r="E853" s="466"/>
      <c r="F853" s="466"/>
      <c r="G853" s="466"/>
      <c r="H853" s="466"/>
      <c r="I853" s="11"/>
      <c r="J853" s="9"/>
      <c r="K853" s="9"/>
      <c r="L853" s="9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" customHeight="1" x14ac:dyDescent="0.2">
      <c r="A854" s="141"/>
      <c r="B854" s="141"/>
      <c r="C854" s="141"/>
      <c r="D854" s="141"/>
      <c r="E854" s="141"/>
      <c r="F854" s="141"/>
      <c r="G854" s="141"/>
      <c r="H854" s="141"/>
      <c r="I854" s="11"/>
      <c r="J854" s="9"/>
      <c r="K854" s="9"/>
      <c r="L854" s="9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" customHeight="1" x14ac:dyDescent="0.2">
      <c r="A855" s="174" t="s">
        <v>182</v>
      </c>
      <c r="B855" s="406" t="s">
        <v>696</v>
      </c>
      <c r="C855" s="406"/>
      <c r="D855" s="406"/>
      <c r="E855" s="406"/>
      <c r="F855" s="406"/>
      <c r="G855" s="406"/>
      <c r="H855" s="406"/>
      <c r="I855" s="11"/>
      <c r="J855" s="9"/>
      <c r="K855" s="9"/>
      <c r="L855" s="9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" customHeight="1" x14ac:dyDescent="0.25">
      <c r="A856" s="145"/>
      <c r="B856" s="224" t="s">
        <v>2</v>
      </c>
      <c r="C856" s="224" t="s">
        <v>3</v>
      </c>
      <c r="D856" s="224"/>
      <c r="E856" s="224"/>
      <c r="F856" s="224"/>
      <c r="G856" s="224" t="s">
        <v>3</v>
      </c>
      <c r="H856" s="148"/>
      <c r="I856" s="11"/>
      <c r="J856" s="9"/>
      <c r="K856" s="9"/>
      <c r="L856" s="9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" customHeight="1" x14ac:dyDescent="0.25">
      <c r="A857" s="145"/>
      <c r="B857" s="233" t="s">
        <v>697</v>
      </c>
      <c r="C857" s="233">
        <v>2</v>
      </c>
      <c r="D857" s="152"/>
      <c r="E857" s="152"/>
      <c r="F857" s="233"/>
      <c r="G857" s="147">
        <f>C857</f>
        <v>2</v>
      </c>
      <c r="H857" s="148"/>
      <c r="I857" s="11"/>
      <c r="J857" s="9"/>
      <c r="K857" s="9"/>
      <c r="L857" s="9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" customHeight="1" x14ac:dyDescent="0.25">
      <c r="A858" s="145"/>
      <c r="B858" s="403" t="s">
        <v>692</v>
      </c>
      <c r="C858" s="404"/>
      <c r="D858" s="404"/>
      <c r="E858" s="405"/>
      <c r="F858" s="198"/>
      <c r="G858" s="199">
        <f>SUM(G857:G857)</f>
        <v>2</v>
      </c>
      <c r="H858" s="156"/>
      <c r="I858" s="11"/>
      <c r="J858" s="9"/>
      <c r="K858" s="9"/>
      <c r="L858" s="9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" customHeight="1" x14ac:dyDescent="0.25">
      <c r="A859" s="145"/>
      <c r="B859" s="254"/>
      <c r="C859" s="254"/>
      <c r="D859" s="254"/>
      <c r="E859" s="254"/>
      <c r="F859" s="254"/>
      <c r="G859" s="254"/>
      <c r="H859" s="254"/>
      <c r="I859" s="11"/>
      <c r="J859" s="9"/>
      <c r="K859" s="9"/>
      <c r="L859" s="9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" customHeight="1" x14ac:dyDescent="0.2">
      <c r="A860" s="174" t="s">
        <v>695</v>
      </c>
      <c r="B860" s="406" t="s">
        <v>698</v>
      </c>
      <c r="C860" s="406"/>
      <c r="D860" s="406"/>
      <c r="E860" s="406"/>
      <c r="F860" s="406"/>
      <c r="G860" s="406"/>
      <c r="H860" s="406"/>
      <c r="I860" s="11"/>
      <c r="J860" s="9"/>
      <c r="K860" s="9"/>
      <c r="L860" s="9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" customHeight="1" x14ac:dyDescent="0.25">
      <c r="A861" s="145"/>
      <c r="B861" s="224" t="s">
        <v>2</v>
      </c>
      <c r="C861" s="224" t="s">
        <v>3</v>
      </c>
      <c r="D861" s="224"/>
      <c r="E861" s="224"/>
      <c r="F861" s="224"/>
      <c r="G861" s="224" t="s">
        <v>3</v>
      </c>
      <c r="H861" s="148"/>
      <c r="I861" s="11"/>
      <c r="J861" s="9"/>
      <c r="K861" s="9"/>
      <c r="L861" s="9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" customHeight="1" x14ac:dyDescent="0.25">
      <c r="A862" s="145"/>
      <c r="B862" s="233" t="s">
        <v>697</v>
      </c>
      <c r="C862" s="233">
        <v>4</v>
      </c>
      <c r="D862" s="152"/>
      <c r="E862" s="152"/>
      <c r="F862" s="152"/>
      <c r="G862" s="147">
        <f>C862</f>
        <v>4</v>
      </c>
      <c r="H862" s="165"/>
      <c r="I862" s="11"/>
      <c r="J862" s="9"/>
      <c r="K862" s="9"/>
      <c r="L862" s="9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" customHeight="1" x14ac:dyDescent="0.25">
      <c r="A863" s="145"/>
      <c r="B863" s="403" t="s">
        <v>692</v>
      </c>
      <c r="C863" s="404"/>
      <c r="D863" s="404"/>
      <c r="E863" s="405"/>
      <c r="F863" s="198"/>
      <c r="G863" s="199">
        <f>SUM(G862:G862)</f>
        <v>4</v>
      </c>
      <c r="H863" s="156"/>
      <c r="I863" s="11"/>
      <c r="J863" s="9"/>
      <c r="K863" s="9"/>
      <c r="L863" s="9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" customHeight="1" x14ac:dyDescent="0.2">
      <c r="A864" s="141"/>
      <c r="B864" s="141"/>
      <c r="C864" s="141"/>
      <c r="D864" s="141"/>
      <c r="E864" s="141"/>
      <c r="F864" s="141"/>
      <c r="G864" s="141"/>
      <c r="H864" s="141"/>
      <c r="I864" s="11"/>
      <c r="J864" s="9"/>
      <c r="K864" s="9"/>
      <c r="L864" s="9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" customHeight="1" x14ac:dyDescent="0.2">
      <c r="A865" s="232">
        <v>11</v>
      </c>
      <c r="B865" s="466" t="s">
        <v>699</v>
      </c>
      <c r="C865" s="466"/>
      <c r="D865" s="466"/>
      <c r="E865" s="466"/>
      <c r="F865" s="466"/>
      <c r="G865" s="466"/>
      <c r="H865" s="466"/>
      <c r="I865" s="11"/>
      <c r="J865" s="9"/>
      <c r="K865" s="9"/>
      <c r="L865" s="9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" customHeight="1" x14ac:dyDescent="0.2">
      <c r="A866" s="141"/>
      <c r="B866" s="141"/>
      <c r="C866" s="141"/>
      <c r="D866" s="141"/>
      <c r="E866" s="141"/>
      <c r="F866" s="141"/>
      <c r="G866" s="141"/>
      <c r="H866" s="141"/>
      <c r="I866" s="11"/>
      <c r="J866" s="9"/>
      <c r="K866" s="9"/>
      <c r="L866" s="9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" customHeight="1" x14ac:dyDescent="0.2">
      <c r="A867" s="186" t="s">
        <v>191</v>
      </c>
      <c r="B867" s="467" t="s">
        <v>917</v>
      </c>
      <c r="C867" s="467"/>
      <c r="D867" s="467"/>
      <c r="E867" s="468"/>
      <c r="F867" s="468"/>
      <c r="G867" s="468"/>
      <c r="H867" s="468"/>
      <c r="I867" s="255"/>
      <c r="J867" s="255"/>
      <c r="K867" s="255"/>
      <c r="L867" s="9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" customHeight="1" x14ac:dyDescent="0.25">
      <c r="A868" s="187"/>
      <c r="B868" s="224" t="s">
        <v>2</v>
      </c>
      <c r="C868" s="224" t="s">
        <v>3</v>
      </c>
      <c r="D868" s="224" t="s">
        <v>31</v>
      </c>
      <c r="E868" s="224"/>
      <c r="F868" s="224" t="s">
        <v>600</v>
      </c>
      <c r="G868" s="224"/>
      <c r="H868" s="253" t="s">
        <v>7</v>
      </c>
      <c r="I868" s="126"/>
      <c r="J868" s="127"/>
      <c r="K868" s="126"/>
      <c r="L868" s="9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" customHeight="1" x14ac:dyDescent="0.25">
      <c r="A869" s="187"/>
      <c r="B869" s="233" t="s">
        <v>701</v>
      </c>
      <c r="C869" s="229">
        <v>18</v>
      </c>
      <c r="D869" s="229">
        <v>1.8</v>
      </c>
      <c r="E869" s="229"/>
      <c r="F869" s="229">
        <v>1.1499999999999999</v>
      </c>
      <c r="G869" s="229"/>
      <c r="H869" s="278">
        <f>C869*D869*F869</f>
        <v>37.26</v>
      </c>
      <c r="I869" s="126"/>
      <c r="J869" s="127"/>
      <c r="K869" s="126"/>
      <c r="L869" s="9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" customHeight="1" x14ac:dyDescent="0.25">
      <c r="A870" s="187"/>
      <c r="B870" s="233" t="s">
        <v>702</v>
      </c>
      <c r="C870" s="229">
        <v>2</v>
      </c>
      <c r="D870" s="229">
        <v>1.8</v>
      </c>
      <c r="E870" s="229"/>
      <c r="F870" s="229">
        <v>0.85</v>
      </c>
      <c r="G870" s="229"/>
      <c r="H870" s="278">
        <f t="shared" ref="H870:H883" si="19">C870*D870*F870</f>
        <v>3.06</v>
      </c>
      <c r="I870" s="126"/>
      <c r="J870" s="127"/>
      <c r="K870" s="126"/>
      <c r="L870" s="9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" customHeight="1" x14ac:dyDescent="0.25">
      <c r="A871" s="187"/>
      <c r="B871" s="233" t="s">
        <v>703</v>
      </c>
      <c r="C871" s="229">
        <v>5</v>
      </c>
      <c r="D871" s="229">
        <v>1.5</v>
      </c>
      <c r="E871" s="229"/>
      <c r="F871" s="229">
        <v>0.85</v>
      </c>
      <c r="G871" s="229"/>
      <c r="H871" s="278">
        <f t="shared" si="19"/>
        <v>6.375</v>
      </c>
      <c r="I871" s="126"/>
      <c r="J871" s="127"/>
      <c r="K871" s="126"/>
      <c r="L871" s="9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" customHeight="1" x14ac:dyDescent="0.25">
      <c r="A872" s="187"/>
      <c r="B872" s="233" t="s">
        <v>704</v>
      </c>
      <c r="C872" s="229">
        <v>2</v>
      </c>
      <c r="D872" s="229">
        <v>2.4</v>
      </c>
      <c r="E872" s="229"/>
      <c r="F872" s="229">
        <v>0.5</v>
      </c>
      <c r="G872" s="229"/>
      <c r="H872" s="278">
        <f t="shared" si="19"/>
        <v>2.4</v>
      </c>
      <c r="I872" s="126"/>
      <c r="J872" s="127"/>
      <c r="K872" s="126"/>
      <c r="L872" s="9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" customHeight="1" x14ac:dyDescent="0.25">
      <c r="A873" s="187"/>
      <c r="B873" s="233" t="s">
        <v>706</v>
      </c>
      <c r="C873" s="229">
        <v>3</v>
      </c>
      <c r="D873" s="229">
        <v>2</v>
      </c>
      <c r="E873" s="229"/>
      <c r="F873" s="229">
        <v>0.85</v>
      </c>
      <c r="G873" s="229"/>
      <c r="H873" s="278">
        <f t="shared" si="19"/>
        <v>5.0999999999999996</v>
      </c>
      <c r="I873" s="126"/>
      <c r="J873" s="127"/>
      <c r="K873" s="126"/>
      <c r="L873" s="9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" customHeight="1" x14ac:dyDescent="0.25">
      <c r="A874" s="187"/>
      <c r="B874" s="233" t="s">
        <v>707</v>
      </c>
      <c r="C874" s="229">
        <v>2</v>
      </c>
      <c r="D874" s="229">
        <v>1</v>
      </c>
      <c r="E874" s="229"/>
      <c r="F874" s="229">
        <v>0.5</v>
      </c>
      <c r="G874" s="229"/>
      <c r="H874" s="278">
        <f t="shared" si="19"/>
        <v>1</v>
      </c>
      <c r="I874" s="126"/>
      <c r="J874" s="127"/>
      <c r="K874" s="126"/>
      <c r="L874" s="9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" customHeight="1" x14ac:dyDescent="0.25">
      <c r="A875" s="187"/>
      <c r="B875" s="233" t="s">
        <v>708</v>
      </c>
      <c r="C875" s="229">
        <v>3</v>
      </c>
      <c r="D875" s="229">
        <v>1</v>
      </c>
      <c r="E875" s="229"/>
      <c r="F875" s="229">
        <v>0.5</v>
      </c>
      <c r="G875" s="229"/>
      <c r="H875" s="278">
        <f t="shared" si="19"/>
        <v>1.5</v>
      </c>
      <c r="I875" s="126"/>
      <c r="J875" s="127"/>
      <c r="K875" s="126"/>
      <c r="L875" s="9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" customHeight="1" x14ac:dyDescent="0.25">
      <c r="A876" s="187"/>
      <c r="B876" s="233" t="s">
        <v>709</v>
      </c>
      <c r="C876" s="229">
        <v>2</v>
      </c>
      <c r="D876" s="229">
        <v>0.8</v>
      </c>
      <c r="E876" s="229"/>
      <c r="F876" s="229">
        <v>0.5</v>
      </c>
      <c r="G876" s="229"/>
      <c r="H876" s="278">
        <f t="shared" si="19"/>
        <v>0.8</v>
      </c>
      <c r="I876" s="126"/>
      <c r="J876" s="127"/>
      <c r="K876" s="126"/>
      <c r="L876" s="9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" customHeight="1" x14ac:dyDescent="0.25">
      <c r="A877" s="187"/>
      <c r="B877" s="233" t="s">
        <v>710</v>
      </c>
      <c r="C877" s="229">
        <v>4</v>
      </c>
      <c r="D877" s="229">
        <v>1.45</v>
      </c>
      <c r="E877" s="229"/>
      <c r="F877" s="229">
        <v>1.95</v>
      </c>
      <c r="G877" s="229"/>
      <c r="H877" s="278">
        <f t="shared" si="19"/>
        <v>11.309999999999999</v>
      </c>
      <c r="I877" s="126"/>
      <c r="J877" s="127"/>
      <c r="K877" s="126"/>
      <c r="L877" s="9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" customHeight="1" x14ac:dyDescent="0.25">
      <c r="A878" s="187"/>
      <c r="B878" s="233" t="s">
        <v>655</v>
      </c>
      <c r="C878" s="229">
        <v>1</v>
      </c>
      <c r="D878" s="229">
        <v>1</v>
      </c>
      <c r="E878" s="229"/>
      <c r="F878" s="229">
        <v>0.85</v>
      </c>
      <c r="G878" s="229"/>
      <c r="H878" s="278">
        <f t="shared" si="19"/>
        <v>0.85</v>
      </c>
      <c r="I878" s="126"/>
      <c r="J878" s="127"/>
      <c r="K878" s="126"/>
      <c r="L878" s="9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" customHeight="1" x14ac:dyDescent="0.25">
      <c r="A879" s="187"/>
      <c r="B879" s="233" t="s">
        <v>656</v>
      </c>
      <c r="C879" s="229">
        <v>3</v>
      </c>
      <c r="D879" s="229">
        <v>0.8</v>
      </c>
      <c r="E879" s="229"/>
      <c r="F879" s="229">
        <v>0.85</v>
      </c>
      <c r="G879" s="229"/>
      <c r="H879" s="278">
        <f t="shared" si="19"/>
        <v>2.04</v>
      </c>
      <c r="I879" s="126"/>
      <c r="J879" s="127"/>
      <c r="K879" s="126"/>
      <c r="L879" s="9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" customHeight="1" x14ac:dyDescent="0.25">
      <c r="A880" s="187"/>
      <c r="B880" s="233" t="s">
        <v>697</v>
      </c>
      <c r="C880" s="229">
        <v>3</v>
      </c>
      <c r="D880" s="229">
        <v>1.86</v>
      </c>
      <c r="E880" s="229"/>
      <c r="F880" s="229">
        <v>2.4</v>
      </c>
      <c r="G880" s="229"/>
      <c r="H880" s="278">
        <f t="shared" si="19"/>
        <v>13.391999999999999</v>
      </c>
      <c r="I880" s="126"/>
      <c r="J880" s="127"/>
      <c r="K880" s="126"/>
      <c r="L880" s="9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" customHeight="1" x14ac:dyDescent="0.25">
      <c r="A881" s="187"/>
      <c r="B881" s="233" t="s">
        <v>712</v>
      </c>
      <c r="C881" s="229">
        <v>11</v>
      </c>
      <c r="D881" s="229">
        <v>1.06</v>
      </c>
      <c r="E881" s="229"/>
      <c r="F881" s="229">
        <v>2.4</v>
      </c>
      <c r="G881" s="229"/>
      <c r="H881" s="278">
        <f t="shared" si="19"/>
        <v>27.983999999999998</v>
      </c>
      <c r="I881" s="126"/>
      <c r="J881" s="127"/>
      <c r="K881" s="126"/>
      <c r="L881" s="9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" customHeight="1" x14ac:dyDescent="0.25">
      <c r="A882" s="187"/>
      <c r="B882" s="233" t="s">
        <v>713</v>
      </c>
      <c r="C882" s="229">
        <v>1</v>
      </c>
      <c r="D882" s="229">
        <v>0.96</v>
      </c>
      <c r="E882" s="229"/>
      <c r="F882" s="229">
        <v>2.4</v>
      </c>
      <c r="G882" s="229"/>
      <c r="H882" s="278">
        <f t="shared" si="19"/>
        <v>2.3039999999999998</v>
      </c>
      <c r="I882" s="126"/>
      <c r="J882" s="127"/>
      <c r="K882" s="126"/>
      <c r="L882" s="9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" customHeight="1" x14ac:dyDescent="0.25">
      <c r="A883" s="187"/>
      <c r="B883" s="233" t="s">
        <v>663</v>
      </c>
      <c r="C883" s="229">
        <v>1</v>
      </c>
      <c r="D883" s="229">
        <v>1.06</v>
      </c>
      <c r="E883" s="229"/>
      <c r="F883" s="229">
        <v>2.4</v>
      </c>
      <c r="G883" s="229"/>
      <c r="H883" s="278">
        <f t="shared" si="19"/>
        <v>2.544</v>
      </c>
      <c r="I883" s="126"/>
      <c r="J883" s="127"/>
      <c r="K883" s="126"/>
      <c r="L883" s="9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" customHeight="1" x14ac:dyDescent="0.25">
      <c r="A884" s="187"/>
      <c r="B884" s="407" t="s">
        <v>11</v>
      </c>
      <c r="C884" s="407"/>
      <c r="D884" s="407"/>
      <c r="E884" s="407"/>
      <c r="F884" s="198"/>
      <c r="G884" s="198"/>
      <c r="H884" s="279">
        <f>SUM(H869:H883)</f>
        <v>117.91899999999998</v>
      </c>
      <c r="I884" s="128"/>
      <c r="J884" s="131"/>
      <c r="K884" s="128"/>
      <c r="L884" s="9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" customHeight="1" x14ac:dyDescent="0.2">
      <c r="A885" s="185"/>
      <c r="B885" s="141"/>
      <c r="C885" s="141"/>
      <c r="D885" s="141"/>
      <c r="E885" s="141"/>
      <c r="F885" s="141"/>
      <c r="G885" s="141"/>
      <c r="H885" s="141"/>
      <c r="I885" s="11"/>
      <c r="J885" s="9"/>
      <c r="K885" s="9"/>
      <c r="L885" s="9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" customHeight="1" x14ac:dyDescent="0.2">
      <c r="A886" s="186" t="s">
        <v>203</v>
      </c>
      <c r="B886" s="467" t="s">
        <v>743</v>
      </c>
      <c r="C886" s="467"/>
      <c r="D886" s="467"/>
      <c r="E886" s="468"/>
      <c r="F886" s="468"/>
      <c r="G886" s="468"/>
      <c r="H886" s="468"/>
      <c r="I886" s="11"/>
      <c r="J886" s="9"/>
      <c r="K886" s="9"/>
      <c r="L886" s="9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" customHeight="1" x14ac:dyDescent="0.25">
      <c r="A887" s="145"/>
      <c r="B887" s="256" t="s">
        <v>2</v>
      </c>
      <c r="C887" s="256" t="s">
        <v>3</v>
      </c>
      <c r="D887" s="256" t="s">
        <v>31</v>
      </c>
      <c r="E887" s="256"/>
      <c r="F887" s="256" t="s">
        <v>600</v>
      </c>
      <c r="G887" s="256" t="s">
        <v>700</v>
      </c>
      <c r="H887" s="257" t="s">
        <v>7</v>
      </c>
      <c r="I887" s="11"/>
      <c r="J887" s="9"/>
      <c r="K887" s="9"/>
      <c r="L887" s="9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" customHeight="1" x14ac:dyDescent="0.25">
      <c r="A888" s="145"/>
      <c r="B888" s="233" t="s">
        <v>705</v>
      </c>
      <c r="C888" s="233">
        <v>1</v>
      </c>
      <c r="D888" s="233">
        <v>1.8</v>
      </c>
      <c r="E888" s="233"/>
      <c r="F888" s="233">
        <v>1.1499999999999999</v>
      </c>
      <c r="G888" s="233">
        <v>0.95</v>
      </c>
      <c r="H888" s="147">
        <f t="shared" ref="H888:H889" si="20">C888*D888*F888*G888</f>
        <v>1.9664999999999997</v>
      </c>
      <c r="I888" s="11"/>
      <c r="J888" s="9"/>
      <c r="K888" s="9"/>
      <c r="L888" s="9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" customHeight="1" x14ac:dyDescent="0.25">
      <c r="A889" s="145"/>
      <c r="B889" s="233" t="s">
        <v>711</v>
      </c>
      <c r="C889" s="233">
        <v>3</v>
      </c>
      <c r="D889" s="233">
        <v>1.6</v>
      </c>
      <c r="E889" s="233"/>
      <c r="F889" s="233">
        <v>1.2</v>
      </c>
      <c r="G889" s="233">
        <v>0.95</v>
      </c>
      <c r="H889" s="147">
        <f t="shared" si="20"/>
        <v>5.4720000000000004</v>
      </c>
      <c r="I889" s="11"/>
      <c r="J889" s="9"/>
      <c r="K889" s="9"/>
      <c r="L889" s="9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" customHeight="1" x14ac:dyDescent="0.25">
      <c r="A890" s="145"/>
      <c r="B890" s="403" t="s">
        <v>11</v>
      </c>
      <c r="C890" s="404"/>
      <c r="D890" s="404"/>
      <c r="E890" s="405"/>
      <c r="F890" s="198"/>
      <c r="G890" s="198"/>
      <c r="H890" s="199">
        <f>SUM(H888:H889)</f>
        <v>7.4385000000000003</v>
      </c>
      <c r="I890" s="11"/>
      <c r="J890" s="9"/>
      <c r="K890" s="9"/>
      <c r="L890" s="9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" customHeight="1" x14ac:dyDescent="0.2">
      <c r="A891" s="141"/>
      <c r="B891" s="141"/>
      <c r="C891" s="141"/>
      <c r="D891" s="141"/>
      <c r="E891" s="141"/>
      <c r="F891" s="141"/>
      <c r="G891" s="141"/>
      <c r="H891" s="141"/>
      <c r="I891" s="11"/>
      <c r="J891" s="9"/>
      <c r="K891" s="9"/>
      <c r="L891" s="9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" customHeight="1" x14ac:dyDescent="0.2">
      <c r="A892" s="241">
        <v>12</v>
      </c>
      <c r="B892" s="466" t="s">
        <v>181</v>
      </c>
      <c r="C892" s="466"/>
      <c r="D892" s="466"/>
      <c r="E892" s="466"/>
      <c r="F892" s="466"/>
      <c r="G892" s="466"/>
      <c r="H892" s="466"/>
      <c r="I892" s="11"/>
      <c r="J892" s="9"/>
      <c r="K892" s="9"/>
      <c r="L892" s="9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" customHeight="1" x14ac:dyDescent="0.2">
      <c r="A893" s="141"/>
      <c r="B893" s="141"/>
      <c r="C893" s="141"/>
      <c r="D893" s="141"/>
      <c r="E893" s="141"/>
      <c r="F893" s="141"/>
      <c r="G893" s="141"/>
      <c r="H893" s="141"/>
      <c r="I893" s="11"/>
      <c r="J893" s="9"/>
      <c r="K893" s="9"/>
      <c r="L893" s="9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" customHeight="1" x14ac:dyDescent="0.2">
      <c r="A894" s="191" t="s">
        <v>214</v>
      </c>
      <c r="B894" s="391" t="s">
        <v>183</v>
      </c>
      <c r="C894" s="392"/>
      <c r="D894" s="392"/>
      <c r="E894" s="392"/>
      <c r="F894" s="29"/>
      <c r="G894" s="29"/>
      <c r="H894" s="29"/>
      <c r="I894" s="11"/>
      <c r="J894" s="9"/>
      <c r="K894" s="9"/>
      <c r="L894" s="9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" customHeight="1" x14ac:dyDescent="0.2">
      <c r="A895" s="15"/>
      <c r="B895" s="231" t="s">
        <v>2</v>
      </c>
      <c r="C895" s="231"/>
      <c r="D895" s="231"/>
      <c r="E895" s="231"/>
      <c r="F895" s="231"/>
      <c r="G895" s="231"/>
      <c r="H895" s="265" t="s">
        <v>7</v>
      </c>
      <c r="I895" s="11"/>
      <c r="J895" s="9"/>
      <c r="K895" s="9"/>
      <c r="L895" s="9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" customHeight="1" x14ac:dyDescent="0.2">
      <c r="A896" s="15"/>
      <c r="B896" s="259" t="s">
        <v>714</v>
      </c>
      <c r="C896" s="27"/>
      <c r="D896" s="21"/>
      <c r="E896" s="21"/>
      <c r="F896" s="21"/>
      <c r="G896" s="19"/>
      <c r="H896" s="260">
        <v>340.69</v>
      </c>
      <c r="I896" s="11"/>
      <c r="J896" s="9"/>
      <c r="K896" s="9"/>
      <c r="L896" s="9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" customHeight="1" x14ac:dyDescent="0.2">
      <c r="A897" s="15"/>
      <c r="B897" s="259" t="s">
        <v>715</v>
      </c>
      <c r="C897" s="27"/>
      <c r="D897" s="21"/>
      <c r="E897" s="21"/>
      <c r="F897" s="21"/>
      <c r="G897" s="19"/>
      <c r="H897" s="260">
        <v>5.6</v>
      </c>
      <c r="I897" s="11"/>
      <c r="J897" s="9"/>
      <c r="K897" s="9"/>
      <c r="L897" s="9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" customHeight="1" x14ac:dyDescent="0.2">
      <c r="A898" s="15"/>
      <c r="B898" s="259" t="s">
        <v>9</v>
      </c>
      <c r="C898" s="27"/>
      <c r="D898" s="21"/>
      <c r="E898" s="21"/>
      <c r="F898" s="21"/>
      <c r="G898" s="19"/>
      <c r="H898" s="260">
        <v>19.899999999999999</v>
      </c>
      <c r="I898" s="11"/>
      <c r="J898" s="9"/>
      <c r="K898" s="9"/>
      <c r="L898" s="9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" customHeight="1" x14ac:dyDescent="0.2">
      <c r="A899" s="15"/>
      <c r="B899" s="259" t="s">
        <v>716</v>
      </c>
      <c r="C899" s="27"/>
      <c r="D899" s="21"/>
      <c r="E899" s="21"/>
      <c r="F899" s="21"/>
      <c r="G899" s="19"/>
      <c r="H899" s="260">
        <v>11.2</v>
      </c>
      <c r="I899" s="11"/>
      <c r="J899" s="9"/>
      <c r="K899" s="9"/>
      <c r="L899" s="9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" customHeight="1" x14ac:dyDescent="0.2">
      <c r="A900" s="15"/>
      <c r="B900" s="259" t="s">
        <v>30</v>
      </c>
      <c r="C900" s="27"/>
      <c r="D900" s="21"/>
      <c r="E900" s="21"/>
      <c r="F900" s="21"/>
      <c r="G900" s="19"/>
      <c r="H900" s="260">
        <v>22.25</v>
      </c>
      <c r="I900" s="11"/>
      <c r="J900" s="9"/>
      <c r="K900" s="9"/>
      <c r="L900" s="9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" customHeight="1" x14ac:dyDescent="0.2">
      <c r="A901" s="15"/>
      <c r="B901" s="259" t="s">
        <v>717</v>
      </c>
      <c r="C901" s="27"/>
      <c r="D901" s="21"/>
      <c r="E901" s="21"/>
      <c r="F901" s="21"/>
      <c r="G901" s="19"/>
      <c r="H901" s="260">
        <v>8.64</v>
      </c>
      <c r="I901" s="11"/>
      <c r="J901" s="9"/>
      <c r="K901" s="9"/>
      <c r="L901" s="9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" customHeight="1" x14ac:dyDescent="0.2">
      <c r="A902" s="15"/>
      <c r="B902" s="259" t="s">
        <v>718</v>
      </c>
      <c r="C902" s="27"/>
      <c r="D902" s="21"/>
      <c r="E902" s="21"/>
      <c r="F902" s="21"/>
      <c r="G902" s="19"/>
      <c r="H902" s="260">
        <v>6.84</v>
      </c>
      <c r="I902" s="11"/>
      <c r="J902" s="9"/>
      <c r="K902" s="9"/>
      <c r="L902" s="9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" customHeight="1" x14ac:dyDescent="0.2">
      <c r="A903" s="15"/>
      <c r="B903" s="259" t="s">
        <v>21</v>
      </c>
      <c r="C903" s="27"/>
      <c r="D903" s="21"/>
      <c r="E903" s="21"/>
      <c r="F903" s="21"/>
      <c r="G903" s="19"/>
      <c r="H903" s="260">
        <v>16.489999999999998</v>
      </c>
      <c r="I903" s="11"/>
      <c r="J903" s="9"/>
      <c r="K903" s="9"/>
      <c r="L903" s="9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" customHeight="1" x14ac:dyDescent="0.2">
      <c r="A904" s="15"/>
      <c r="B904" s="259" t="s">
        <v>719</v>
      </c>
      <c r="C904" s="27"/>
      <c r="D904" s="21"/>
      <c r="E904" s="21"/>
      <c r="F904" s="21"/>
      <c r="G904" s="19"/>
      <c r="H904" s="260">
        <v>3.6</v>
      </c>
      <c r="I904" s="11"/>
      <c r="J904" s="9"/>
      <c r="K904" s="9"/>
      <c r="L904" s="9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" customHeight="1" x14ac:dyDescent="0.2">
      <c r="A905" s="15"/>
      <c r="B905" s="259" t="s">
        <v>720</v>
      </c>
      <c r="C905" s="27"/>
      <c r="D905" s="21"/>
      <c r="E905" s="21"/>
      <c r="F905" s="21"/>
      <c r="G905" s="19"/>
      <c r="H905" s="260">
        <v>18.170000000000002</v>
      </c>
      <c r="I905" s="11"/>
      <c r="J905" s="9"/>
      <c r="K905" s="9"/>
      <c r="L905" s="9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" customHeight="1" x14ac:dyDescent="0.2">
      <c r="A906" s="15"/>
      <c r="B906" s="259" t="s">
        <v>721</v>
      </c>
      <c r="C906" s="27"/>
      <c r="D906" s="21"/>
      <c r="E906" s="21"/>
      <c r="F906" s="21"/>
      <c r="G906" s="19"/>
      <c r="H906" s="260">
        <v>18.170000000000002</v>
      </c>
      <c r="I906" s="11"/>
      <c r="J906" s="9"/>
      <c r="K906" s="9"/>
      <c r="L906" s="9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" customHeight="1" x14ac:dyDescent="0.2">
      <c r="A907" s="15"/>
      <c r="B907" s="259" t="s">
        <v>722</v>
      </c>
      <c r="C907" s="27"/>
      <c r="D907" s="21"/>
      <c r="E907" s="21"/>
      <c r="F907" s="21"/>
      <c r="G907" s="19"/>
      <c r="H907" s="261">
        <v>11.97</v>
      </c>
      <c r="I907" s="11"/>
      <c r="J907" s="9"/>
      <c r="K907" s="9"/>
      <c r="L907" s="9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" customHeight="1" x14ac:dyDescent="0.2">
      <c r="A908" s="15"/>
      <c r="B908" s="259" t="s">
        <v>723</v>
      </c>
      <c r="C908" s="27"/>
      <c r="D908" s="21"/>
      <c r="E908" s="21"/>
      <c r="F908" s="21"/>
      <c r="G908" s="19"/>
      <c r="H908" s="261">
        <v>9.2200000000000006</v>
      </c>
      <c r="I908" s="11"/>
      <c r="J908" s="9"/>
      <c r="K908" s="9"/>
      <c r="L908" s="9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" customHeight="1" x14ac:dyDescent="0.2">
      <c r="A909" s="15"/>
      <c r="B909" s="259" t="s">
        <v>724</v>
      </c>
      <c r="C909" s="27"/>
      <c r="D909" s="21"/>
      <c r="E909" s="21"/>
      <c r="F909" s="21"/>
      <c r="G909" s="19"/>
      <c r="H909" s="261">
        <v>8.1</v>
      </c>
      <c r="I909" s="11"/>
      <c r="J909" s="9"/>
      <c r="K909" s="9"/>
      <c r="L909" s="9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" customHeight="1" x14ac:dyDescent="0.2">
      <c r="A910" s="15"/>
      <c r="B910" s="259" t="s">
        <v>725</v>
      </c>
      <c r="C910" s="27"/>
      <c r="D910" s="21"/>
      <c r="E910" s="21"/>
      <c r="F910" s="21"/>
      <c r="G910" s="19"/>
      <c r="H910" s="261">
        <v>6.12</v>
      </c>
      <c r="I910" s="11"/>
      <c r="J910" s="9"/>
      <c r="K910" s="9"/>
      <c r="L910" s="9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" customHeight="1" x14ac:dyDescent="0.2">
      <c r="A911" s="15"/>
      <c r="B911" s="259" t="s">
        <v>726</v>
      </c>
      <c r="C911" s="27"/>
      <c r="D911" s="21"/>
      <c r="E911" s="21"/>
      <c r="F911" s="21"/>
      <c r="G911" s="19"/>
      <c r="H911" s="261">
        <v>17.260000000000002</v>
      </c>
      <c r="I911" s="11"/>
      <c r="J911" s="9"/>
      <c r="K911" s="9"/>
      <c r="L911" s="9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" customHeight="1" x14ac:dyDescent="0.2">
      <c r="A912" s="15"/>
      <c r="B912" s="259" t="s">
        <v>727</v>
      </c>
      <c r="C912" s="27"/>
      <c r="D912" s="21"/>
      <c r="E912" s="21"/>
      <c r="F912" s="21"/>
      <c r="G912" s="19"/>
      <c r="H912" s="261">
        <v>3.16</v>
      </c>
      <c r="I912" s="11"/>
      <c r="J912" s="9"/>
      <c r="K912" s="9"/>
      <c r="L912" s="9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" customHeight="1" x14ac:dyDescent="0.2">
      <c r="A913" s="15"/>
      <c r="B913" s="259" t="s">
        <v>187</v>
      </c>
      <c r="C913" s="27"/>
      <c r="D913" s="21"/>
      <c r="E913" s="21"/>
      <c r="F913" s="21"/>
      <c r="G913" s="19"/>
      <c r="H913" s="261">
        <v>20.11</v>
      </c>
      <c r="I913" s="11"/>
      <c r="J913" s="9"/>
      <c r="K913" s="9"/>
      <c r="L913" s="9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" customHeight="1" x14ac:dyDescent="0.2">
      <c r="A914" s="15"/>
      <c r="B914" s="452" t="s">
        <v>189</v>
      </c>
      <c r="C914" s="453"/>
      <c r="D914" s="453"/>
      <c r="E914" s="454"/>
      <c r="F914" s="263"/>
      <c r="G914" s="263"/>
      <c r="H914" s="264">
        <f>SUM(H896:H913)</f>
        <v>547.49000000000012</v>
      </c>
      <c r="I914" s="11"/>
      <c r="J914" s="9"/>
      <c r="K914" s="9"/>
      <c r="L914" s="9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" customHeight="1" x14ac:dyDescent="0.2">
      <c r="A915" s="28"/>
      <c r="B915" s="28"/>
      <c r="C915" s="28"/>
      <c r="D915" s="28"/>
      <c r="E915" s="28"/>
      <c r="F915" s="28"/>
      <c r="G915" s="28"/>
      <c r="H915" s="28"/>
      <c r="I915" s="11"/>
      <c r="J915" s="9"/>
      <c r="K915" s="9"/>
      <c r="L915" s="9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" customHeight="1" x14ac:dyDescent="0.2">
      <c r="A916" s="248" t="s">
        <v>223</v>
      </c>
      <c r="B916" s="398" t="s">
        <v>728</v>
      </c>
      <c r="C916" s="398"/>
      <c r="D916" s="398"/>
      <c r="E916" s="398"/>
      <c r="F916" s="398"/>
      <c r="G916" s="398"/>
      <c r="H916" s="398"/>
      <c r="I916" s="123"/>
      <c r="J916" s="9"/>
      <c r="K916" s="9"/>
      <c r="L916" s="9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" customHeight="1" x14ac:dyDescent="0.25">
      <c r="A917" s="125"/>
      <c r="B917" s="249" t="s">
        <v>2</v>
      </c>
      <c r="C917" s="249"/>
      <c r="D917" s="249"/>
      <c r="E917" s="249"/>
      <c r="F917" s="249"/>
      <c r="G917" s="249"/>
      <c r="H917" s="250" t="s">
        <v>7</v>
      </c>
      <c r="I917" s="127"/>
      <c r="J917" s="9"/>
      <c r="K917" s="9"/>
      <c r="L917" s="9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" customHeight="1" x14ac:dyDescent="0.25">
      <c r="A918" s="125"/>
      <c r="B918" s="244" t="s">
        <v>729</v>
      </c>
      <c r="C918" s="244"/>
      <c r="D918" s="244"/>
      <c r="E918" s="244"/>
      <c r="F918" s="244"/>
      <c r="G918" s="244"/>
      <c r="H918" s="262">
        <v>7.54</v>
      </c>
      <c r="I918" s="258"/>
      <c r="J918" s="9"/>
      <c r="K918" s="9"/>
      <c r="L918" s="9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" customHeight="1" x14ac:dyDescent="0.25">
      <c r="A919" s="125"/>
      <c r="B919" s="244" t="s">
        <v>730</v>
      </c>
      <c r="C919" s="244"/>
      <c r="D919" s="245"/>
      <c r="E919" s="244"/>
      <c r="F919" s="244"/>
      <c r="G919" s="244"/>
      <c r="H919" s="262">
        <v>3.42</v>
      </c>
      <c r="I919" s="258"/>
      <c r="J919" s="9"/>
      <c r="K919" s="9"/>
      <c r="L919" s="9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" customHeight="1" x14ac:dyDescent="0.25">
      <c r="A920" s="125"/>
      <c r="B920" s="399" t="s">
        <v>11</v>
      </c>
      <c r="C920" s="400"/>
      <c r="D920" s="400"/>
      <c r="E920" s="401"/>
      <c r="F920" s="251"/>
      <c r="G920" s="251"/>
      <c r="H920" s="252">
        <f>SUM(H918:H919)</f>
        <v>10.96</v>
      </c>
      <c r="I920" s="131"/>
      <c r="J920" s="9"/>
      <c r="K920" s="9"/>
      <c r="L920" s="9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" customHeight="1" x14ac:dyDescent="0.25">
      <c r="A921" s="125"/>
      <c r="B921" s="136"/>
      <c r="C921" s="136"/>
      <c r="D921" s="136"/>
      <c r="E921" s="136"/>
      <c r="F921" s="136"/>
      <c r="G921" s="136"/>
      <c r="H921" s="136"/>
      <c r="I921" s="136"/>
      <c r="J921" s="9"/>
      <c r="K921" s="9"/>
      <c r="L921" s="9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" customHeight="1" x14ac:dyDescent="0.2">
      <c r="A922" s="266">
        <v>13</v>
      </c>
      <c r="B922" s="459" t="s">
        <v>731</v>
      </c>
      <c r="C922" s="459"/>
      <c r="D922" s="459"/>
      <c r="E922" s="459"/>
      <c r="F922" s="459"/>
      <c r="G922" s="459"/>
      <c r="H922" s="459"/>
      <c r="I922" s="3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" customHeight="1" x14ac:dyDescent="0.25">
      <c r="A923" s="14"/>
      <c r="B923" s="15"/>
      <c r="C923" s="15"/>
      <c r="D923" s="15"/>
      <c r="E923" s="15"/>
      <c r="F923" s="15"/>
      <c r="G923" s="15"/>
      <c r="H923" s="16"/>
      <c r="I923" s="17"/>
      <c r="J923" s="18"/>
      <c r="K923" s="18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30" customHeight="1" x14ac:dyDescent="0.25">
      <c r="A924" s="239" t="s">
        <v>744</v>
      </c>
      <c r="B924" s="450" t="s">
        <v>290</v>
      </c>
      <c r="C924" s="451"/>
      <c r="D924" s="451"/>
      <c r="E924" s="451"/>
      <c r="F924" s="451"/>
      <c r="G924" s="451"/>
      <c r="H924" s="451"/>
      <c r="I924" s="17"/>
      <c r="J924" s="18"/>
      <c r="K924" s="18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" customHeight="1" x14ac:dyDescent="0.25">
      <c r="A925" s="14"/>
      <c r="B925" s="240" t="s">
        <v>2</v>
      </c>
      <c r="C925" s="240" t="s">
        <v>5</v>
      </c>
      <c r="D925" s="240" t="s">
        <v>31</v>
      </c>
      <c r="E925" s="240" t="s">
        <v>39</v>
      </c>
      <c r="F925" s="240" t="s">
        <v>32</v>
      </c>
      <c r="G925" s="240" t="s">
        <v>33</v>
      </c>
      <c r="H925" s="31"/>
      <c r="I925" s="17"/>
      <c r="J925" s="18"/>
      <c r="K925" s="18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" customHeight="1" x14ac:dyDescent="0.25">
      <c r="A926" s="14"/>
      <c r="B926" s="33" t="s">
        <v>291</v>
      </c>
      <c r="C926" s="234">
        <v>23.25</v>
      </c>
      <c r="D926" s="234">
        <v>2.7</v>
      </c>
      <c r="E926" s="234">
        <f t="shared" ref="E926:E1009" si="21">C926*D926</f>
        <v>62.775000000000006</v>
      </c>
      <c r="F926" s="234">
        <v>25.48</v>
      </c>
      <c r="G926" s="234">
        <f t="shared" ref="G926:G1009" si="22">E926-F926</f>
        <v>37.295000000000002</v>
      </c>
      <c r="H926" s="28"/>
      <c r="I926" s="17"/>
      <c r="J926" s="18"/>
      <c r="K926" s="18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" customHeight="1" x14ac:dyDescent="0.25">
      <c r="A927" s="14"/>
      <c r="B927" s="33" t="s">
        <v>292</v>
      </c>
      <c r="C927" s="234">
        <v>21.5</v>
      </c>
      <c r="D927" s="234">
        <v>2.7</v>
      </c>
      <c r="E927" s="234">
        <f t="shared" si="21"/>
        <v>58.050000000000004</v>
      </c>
      <c r="F927" s="234">
        <v>21.02</v>
      </c>
      <c r="G927" s="234">
        <f t="shared" si="22"/>
        <v>37.03</v>
      </c>
      <c r="H927" s="28"/>
      <c r="I927" s="17"/>
      <c r="J927" s="18"/>
      <c r="K927" s="18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" customHeight="1" x14ac:dyDescent="0.25">
      <c r="A928" s="14"/>
      <c r="B928" s="33" t="s">
        <v>293</v>
      </c>
      <c r="C928" s="234">
        <v>13.8</v>
      </c>
      <c r="D928" s="234">
        <v>2.7</v>
      </c>
      <c r="E928" s="234">
        <f t="shared" si="21"/>
        <v>37.260000000000005</v>
      </c>
      <c r="F928" s="234">
        <v>0</v>
      </c>
      <c r="G928" s="234">
        <f t="shared" si="22"/>
        <v>37.260000000000005</v>
      </c>
      <c r="H928" s="28"/>
      <c r="I928" s="17"/>
      <c r="J928" s="18"/>
      <c r="K928" s="18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" customHeight="1" x14ac:dyDescent="0.25">
      <c r="A929" s="14"/>
      <c r="B929" s="33" t="s">
        <v>294</v>
      </c>
      <c r="C929" s="234">
        <v>3.1</v>
      </c>
      <c r="D929" s="234">
        <v>2.7</v>
      </c>
      <c r="E929" s="234">
        <f t="shared" si="21"/>
        <v>8.370000000000001</v>
      </c>
      <c r="F929" s="234"/>
      <c r="G929" s="234">
        <f t="shared" si="22"/>
        <v>8.370000000000001</v>
      </c>
      <c r="H929" s="28"/>
      <c r="I929" s="17"/>
      <c r="J929" s="18"/>
      <c r="K929" s="18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" customHeight="1" x14ac:dyDescent="0.25">
      <c r="A930" s="14"/>
      <c r="B930" s="33" t="s">
        <v>295</v>
      </c>
      <c r="C930" s="234">
        <v>6.35</v>
      </c>
      <c r="D930" s="234">
        <v>2.7</v>
      </c>
      <c r="E930" s="234">
        <f t="shared" si="21"/>
        <v>17.145</v>
      </c>
      <c r="F930" s="234">
        <v>2.88</v>
      </c>
      <c r="G930" s="234">
        <f t="shared" si="22"/>
        <v>14.265000000000001</v>
      </c>
      <c r="H930" s="28"/>
      <c r="I930" s="17"/>
      <c r="J930" s="18"/>
      <c r="K930" s="18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" customHeight="1" x14ac:dyDescent="0.25">
      <c r="A931" s="14"/>
      <c r="B931" s="33" t="s">
        <v>296</v>
      </c>
      <c r="C931" s="234">
        <v>1.65</v>
      </c>
      <c r="D931" s="234">
        <v>2.7</v>
      </c>
      <c r="E931" s="234">
        <f t="shared" si="21"/>
        <v>4.4550000000000001</v>
      </c>
      <c r="F931" s="234"/>
      <c r="G931" s="234">
        <f t="shared" si="22"/>
        <v>4.4550000000000001</v>
      </c>
      <c r="H931" s="28"/>
      <c r="I931" s="17"/>
      <c r="J931" s="18"/>
      <c r="K931" s="18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" customHeight="1" x14ac:dyDescent="0.25">
      <c r="A932" s="14"/>
      <c r="B932" s="33" t="s">
        <v>297</v>
      </c>
      <c r="C932" s="234">
        <v>8.25</v>
      </c>
      <c r="D932" s="234">
        <v>2.7</v>
      </c>
      <c r="E932" s="234">
        <f t="shared" si="21"/>
        <v>22.275000000000002</v>
      </c>
      <c r="F932" s="234"/>
      <c r="G932" s="234">
        <f t="shared" si="22"/>
        <v>22.275000000000002</v>
      </c>
      <c r="H932" s="28"/>
      <c r="I932" s="17"/>
      <c r="J932" s="18"/>
      <c r="K932" s="18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" customHeight="1" x14ac:dyDescent="0.25">
      <c r="A933" s="14"/>
      <c r="B933" s="33" t="s">
        <v>298</v>
      </c>
      <c r="C933" s="234">
        <v>5</v>
      </c>
      <c r="D933" s="234">
        <v>2.7</v>
      </c>
      <c r="E933" s="234">
        <f t="shared" si="21"/>
        <v>13.5</v>
      </c>
      <c r="F933" s="234">
        <v>1.8</v>
      </c>
      <c r="G933" s="234">
        <f t="shared" si="22"/>
        <v>11.7</v>
      </c>
      <c r="H933" s="28"/>
      <c r="I933" s="17"/>
      <c r="J933" s="18"/>
      <c r="K933" s="18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" customHeight="1" x14ac:dyDescent="0.25">
      <c r="A934" s="14"/>
      <c r="B934" s="33" t="s">
        <v>299</v>
      </c>
      <c r="C934" s="234">
        <v>4.45</v>
      </c>
      <c r="D934" s="234">
        <v>2.71</v>
      </c>
      <c r="E934" s="234">
        <f t="shared" si="21"/>
        <v>12.0595</v>
      </c>
      <c r="F934" s="234">
        <v>3.06</v>
      </c>
      <c r="G934" s="234">
        <f t="shared" si="22"/>
        <v>8.9994999999999994</v>
      </c>
      <c r="H934" s="28"/>
      <c r="I934" s="17"/>
      <c r="J934" s="18"/>
      <c r="K934" s="18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" customHeight="1" x14ac:dyDescent="0.25">
      <c r="A935" s="14"/>
      <c r="B935" s="33" t="s">
        <v>300</v>
      </c>
      <c r="C935" s="234">
        <v>5</v>
      </c>
      <c r="D935" s="234">
        <v>2.71</v>
      </c>
      <c r="E935" s="234">
        <f t="shared" si="21"/>
        <v>13.55</v>
      </c>
      <c r="F935" s="234">
        <v>2.54</v>
      </c>
      <c r="G935" s="234">
        <f t="shared" si="22"/>
        <v>11.010000000000002</v>
      </c>
      <c r="H935" s="28"/>
      <c r="I935" s="17"/>
      <c r="J935" s="18"/>
      <c r="K935" s="18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" customHeight="1" x14ac:dyDescent="0.25">
      <c r="A936" s="14"/>
      <c r="B936" s="33" t="s">
        <v>301</v>
      </c>
      <c r="C936" s="234">
        <v>4.45</v>
      </c>
      <c r="D936" s="234">
        <v>2.71</v>
      </c>
      <c r="E936" s="234">
        <f t="shared" si="21"/>
        <v>12.0595</v>
      </c>
      <c r="F936" s="234"/>
      <c r="G936" s="234">
        <f t="shared" si="22"/>
        <v>12.0595</v>
      </c>
      <c r="H936" s="28"/>
      <c r="I936" s="17"/>
      <c r="J936" s="18"/>
      <c r="K936" s="18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" customHeight="1" x14ac:dyDescent="0.25">
      <c r="A937" s="14"/>
      <c r="B937" s="33" t="s">
        <v>302</v>
      </c>
      <c r="C937" s="234">
        <v>5</v>
      </c>
      <c r="D937" s="234">
        <v>2.71</v>
      </c>
      <c r="E937" s="234">
        <f t="shared" si="21"/>
        <v>13.55</v>
      </c>
      <c r="F937" s="234">
        <v>1.8</v>
      </c>
      <c r="G937" s="234">
        <f t="shared" si="22"/>
        <v>11.75</v>
      </c>
      <c r="H937" s="28"/>
      <c r="I937" s="17"/>
      <c r="J937" s="18"/>
      <c r="K937" s="18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" customHeight="1" x14ac:dyDescent="0.25">
      <c r="A938" s="14"/>
      <c r="B938" s="33" t="s">
        <v>303</v>
      </c>
      <c r="C938" s="234">
        <v>4.1500000000000004</v>
      </c>
      <c r="D938" s="234">
        <v>3.54</v>
      </c>
      <c r="E938" s="234">
        <f t="shared" si="21"/>
        <v>14.691000000000001</v>
      </c>
      <c r="F938" s="234"/>
      <c r="G938" s="234">
        <f t="shared" si="22"/>
        <v>14.691000000000001</v>
      </c>
      <c r="H938" s="28"/>
      <c r="I938" s="17"/>
      <c r="J938" s="18"/>
      <c r="K938" s="18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" customHeight="1" x14ac:dyDescent="0.25">
      <c r="A939" s="14"/>
      <c r="B939" s="33" t="s">
        <v>304</v>
      </c>
      <c r="C939" s="234">
        <v>4.1500000000000004</v>
      </c>
      <c r="D939" s="234">
        <v>3.54</v>
      </c>
      <c r="E939" s="234">
        <f t="shared" si="21"/>
        <v>14.691000000000001</v>
      </c>
      <c r="F939" s="234"/>
      <c r="G939" s="234">
        <f t="shared" si="22"/>
        <v>14.691000000000001</v>
      </c>
      <c r="H939" s="28"/>
      <c r="I939" s="17"/>
      <c r="J939" s="18"/>
      <c r="K939" s="18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" customHeight="1" x14ac:dyDescent="0.25">
      <c r="A940" s="14"/>
      <c r="B940" s="33" t="s">
        <v>305</v>
      </c>
      <c r="C940" s="234">
        <v>4.8</v>
      </c>
      <c r="D940" s="234">
        <v>3.54</v>
      </c>
      <c r="E940" s="234">
        <f t="shared" si="21"/>
        <v>16.992000000000001</v>
      </c>
      <c r="F940" s="234">
        <v>4.1399999999999997</v>
      </c>
      <c r="G940" s="234">
        <f t="shared" si="22"/>
        <v>12.852</v>
      </c>
      <c r="H940" s="28"/>
      <c r="I940" s="17"/>
      <c r="J940" s="18"/>
      <c r="K940" s="18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" customHeight="1" x14ac:dyDescent="0.25">
      <c r="A941" s="14"/>
      <c r="B941" s="33" t="s">
        <v>306</v>
      </c>
      <c r="C941" s="234">
        <v>4.8</v>
      </c>
      <c r="D941" s="234">
        <v>3.54</v>
      </c>
      <c r="E941" s="234">
        <f t="shared" si="21"/>
        <v>16.992000000000001</v>
      </c>
      <c r="F941" s="234">
        <v>4.37</v>
      </c>
      <c r="G941" s="234">
        <f t="shared" si="22"/>
        <v>12.622</v>
      </c>
      <c r="H941" s="28"/>
      <c r="I941" s="17"/>
      <c r="J941" s="18"/>
      <c r="K941" s="18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" customHeight="1" x14ac:dyDescent="0.25">
      <c r="A942" s="14"/>
      <c r="B942" s="33" t="s">
        <v>307</v>
      </c>
      <c r="C942" s="234">
        <v>4.6500000000000004</v>
      </c>
      <c r="D942" s="234">
        <v>2.61</v>
      </c>
      <c r="E942" s="234">
        <f t="shared" si="21"/>
        <v>12.1365</v>
      </c>
      <c r="F942" s="234"/>
      <c r="G942" s="234">
        <f t="shared" si="22"/>
        <v>12.1365</v>
      </c>
      <c r="H942" s="28"/>
      <c r="I942" s="17"/>
      <c r="J942" s="18"/>
      <c r="K942" s="18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" customHeight="1" x14ac:dyDescent="0.25">
      <c r="A943" s="14"/>
      <c r="B943" s="33" t="s">
        <v>308</v>
      </c>
      <c r="C943" s="234">
        <v>4.6500000000000004</v>
      </c>
      <c r="D943" s="234">
        <v>2.61</v>
      </c>
      <c r="E943" s="234">
        <f t="shared" si="21"/>
        <v>12.1365</v>
      </c>
      <c r="F943" s="234"/>
      <c r="G943" s="234">
        <f t="shared" si="22"/>
        <v>12.1365</v>
      </c>
      <c r="H943" s="28"/>
      <c r="I943" s="17"/>
      <c r="J943" s="18"/>
      <c r="K943" s="18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" customHeight="1" x14ac:dyDescent="0.25">
      <c r="A944" s="14"/>
      <c r="B944" s="33" t="s">
        <v>309</v>
      </c>
      <c r="C944" s="234">
        <v>2</v>
      </c>
      <c r="D944" s="234">
        <v>2.61</v>
      </c>
      <c r="E944" s="234">
        <f t="shared" si="21"/>
        <v>5.22</v>
      </c>
      <c r="F944" s="234">
        <v>1.27</v>
      </c>
      <c r="G944" s="234">
        <f t="shared" si="22"/>
        <v>3.9499999999999997</v>
      </c>
      <c r="H944" s="28"/>
      <c r="I944" s="17"/>
      <c r="J944" s="18"/>
      <c r="K944" s="18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" customHeight="1" x14ac:dyDescent="0.25">
      <c r="A945" s="14"/>
      <c r="B945" s="33" t="s">
        <v>310</v>
      </c>
      <c r="C945" s="234">
        <v>2</v>
      </c>
      <c r="D945" s="234">
        <v>2.61</v>
      </c>
      <c r="E945" s="234">
        <f t="shared" si="21"/>
        <v>5.22</v>
      </c>
      <c r="F945" s="234">
        <v>2.54</v>
      </c>
      <c r="G945" s="234">
        <f t="shared" si="22"/>
        <v>2.6799999999999997</v>
      </c>
      <c r="H945" s="28"/>
      <c r="I945" s="17"/>
      <c r="J945" s="18"/>
      <c r="K945" s="18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" customHeight="1" x14ac:dyDescent="0.25">
      <c r="A946" s="14"/>
      <c r="B946" s="33" t="s">
        <v>311</v>
      </c>
      <c r="C946" s="234">
        <v>3.44</v>
      </c>
      <c r="D946" s="234">
        <v>2.4</v>
      </c>
      <c r="E946" s="234">
        <f t="shared" si="21"/>
        <v>8.2560000000000002</v>
      </c>
      <c r="F946" s="234"/>
      <c r="G946" s="234">
        <f t="shared" si="22"/>
        <v>8.2560000000000002</v>
      </c>
      <c r="H946" s="28"/>
      <c r="I946" s="17"/>
      <c r="J946" s="18"/>
      <c r="K946" s="18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" customHeight="1" x14ac:dyDescent="0.25">
      <c r="A947" s="28"/>
      <c r="B947" s="33" t="s">
        <v>312</v>
      </c>
      <c r="C947" s="234">
        <v>3.15</v>
      </c>
      <c r="D947" s="234">
        <v>2.4</v>
      </c>
      <c r="E947" s="234">
        <f t="shared" si="21"/>
        <v>7.56</v>
      </c>
      <c r="F947" s="234"/>
      <c r="G947" s="234">
        <f t="shared" si="22"/>
        <v>7.56</v>
      </c>
      <c r="H947" s="28"/>
      <c r="I947" s="17"/>
      <c r="J947" s="18"/>
      <c r="K947" s="18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" customHeight="1" x14ac:dyDescent="0.25">
      <c r="A948" s="14"/>
      <c r="B948" s="33" t="s">
        <v>313</v>
      </c>
      <c r="C948" s="234">
        <v>1.72</v>
      </c>
      <c r="D948" s="234">
        <v>2.4</v>
      </c>
      <c r="E948" s="234">
        <f t="shared" si="21"/>
        <v>4.1280000000000001</v>
      </c>
      <c r="F948" s="234"/>
      <c r="G948" s="234">
        <f t="shared" si="22"/>
        <v>4.1280000000000001</v>
      </c>
      <c r="H948" s="28"/>
      <c r="I948" s="17"/>
      <c r="J948" s="18"/>
      <c r="K948" s="18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" customHeight="1" x14ac:dyDescent="0.25">
      <c r="A949" s="14"/>
      <c r="B949" s="33" t="s">
        <v>314</v>
      </c>
      <c r="C949" s="234">
        <v>1.6</v>
      </c>
      <c r="D949" s="234">
        <v>2.4</v>
      </c>
      <c r="E949" s="234">
        <f t="shared" si="21"/>
        <v>3.84</v>
      </c>
      <c r="F949" s="234"/>
      <c r="G949" s="234">
        <f t="shared" si="22"/>
        <v>3.84</v>
      </c>
      <c r="H949" s="28"/>
      <c r="I949" s="17"/>
      <c r="J949" s="18"/>
      <c r="K949" s="18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" customHeight="1" x14ac:dyDescent="0.25">
      <c r="A950" s="14"/>
      <c r="B950" s="33" t="s">
        <v>315</v>
      </c>
      <c r="C950" s="234">
        <v>1.38</v>
      </c>
      <c r="D950" s="234">
        <v>2.4</v>
      </c>
      <c r="E950" s="234">
        <f t="shared" si="21"/>
        <v>3.3119999999999998</v>
      </c>
      <c r="F950" s="234"/>
      <c r="G950" s="234">
        <f t="shared" si="22"/>
        <v>3.3119999999999998</v>
      </c>
      <c r="H950" s="28"/>
      <c r="I950" s="17"/>
      <c r="J950" s="18"/>
      <c r="K950" s="18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" customHeight="1" x14ac:dyDescent="0.25">
      <c r="A951" s="14"/>
      <c r="B951" s="33" t="s">
        <v>316</v>
      </c>
      <c r="C951" s="234">
        <v>4.45</v>
      </c>
      <c r="D951" s="234">
        <v>4.01</v>
      </c>
      <c r="E951" s="234">
        <f t="shared" si="21"/>
        <v>17.8445</v>
      </c>
      <c r="F951" s="234">
        <v>1.2</v>
      </c>
      <c r="G951" s="234">
        <f t="shared" si="22"/>
        <v>16.644500000000001</v>
      </c>
      <c r="H951" s="28"/>
      <c r="I951" s="17"/>
      <c r="J951" s="18"/>
      <c r="K951" s="18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" customHeight="1" x14ac:dyDescent="0.25">
      <c r="A952" s="14"/>
      <c r="B952" s="33" t="s">
        <v>317</v>
      </c>
      <c r="C952" s="234">
        <v>4.45</v>
      </c>
      <c r="D952" s="234">
        <v>4.01</v>
      </c>
      <c r="E952" s="234">
        <f t="shared" si="21"/>
        <v>17.8445</v>
      </c>
      <c r="F952" s="234">
        <v>2.2999999999999998</v>
      </c>
      <c r="G952" s="234">
        <f t="shared" si="22"/>
        <v>15.544499999999999</v>
      </c>
      <c r="H952" s="28"/>
      <c r="I952" s="17"/>
      <c r="J952" s="18"/>
      <c r="K952" s="18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" customHeight="1" x14ac:dyDescent="0.25">
      <c r="A953" s="14"/>
      <c r="B953" s="33" t="s">
        <v>318</v>
      </c>
      <c r="C953" s="234">
        <v>4.1500000000000004</v>
      </c>
      <c r="D953" s="234">
        <v>4.01</v>
      </c>
      <c r="E953" s="234">
        <f t="shared" si="21"/>
        <v>16.641500000000001</v>
      </c>
      <c r="F953" s="234"/>
      <c r="G953" s="234">
        <f t="shared" si="22"/>
        <v>16.641500000000001</v>
      </c>
      <c r="H953" s="28"/>
      <c r="I953" s="17"/>
      <c r="J953" s="18"/>
      <c r="K953" s="18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" customHeight="1" x14ac:dyDescent="0.25">
      <c r="A954" s="14"/>
      <c r="B954" s="33" t="s">
        <v>319</v>
      </c>
      <c r="C954" s="234">
        <v>4.1500000000000004</v>
      </c>
      <c r="D954" s="234">
        <v>4.01</v>
      </c>
      <c r="E954" s="234">
        <f t="shared" si="21"/>
        <v>16.641500000000001</v>
      </c>
      <c r="F954" s="234"/>
      <c r="G954" s="234">
        <f t="shared" si="22"/>
        <v>16.641500000000001</v>
      </c>
      <c r="H954" s="28"/>
      <c r="I954" s="17"/>
      <c r="J954" s="18"/>
      <c r="K954" s="18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" customHeight="1" x14ac:dyDescent="0.25">
      <c r="A955" s="14"/>
      <c r="B955" s="86" t="s">
        <v>320</v>
      </c>
      <c r="C955" s="234">
        <v>4.45</v>
      </c>
      <c r="D955" s="234">
        <v>4.01</v>
      </c>
      <c r="E955" s="234">
        <f t="shared" si="21"/>
        <v>17.8445</v>
      </c>
      <c r="F955" s="234">
        <v>1.2</v>
      </c>
      <c r="G955" s="234">
        <f t="shared" si="22"/>
        <v>16.644500000000001</v>
      </c>
      <c r="H955" s="28"/>
      <c r="I955" s="17"/>
      <c r="J955" s="18"/>
      <c r="K955" s="18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" customHeight="1" x14ac:dyDescent="0.25">
      <c r="A956" s="14"/>
      <c r="B956" s="33" t="s">
        <v>321</v>
      </c>
      <c r="C956" s="234">
        <v>4.45</v>
      </c>
      <c r="D956" s="234">
        <v>4.01</v>
      </c>
      <c r="E956" s="234">
        <f t="shared" si="21"/>
        <v>17.8445</v>
      </c>
      <c r="F956" s="234">
        <v>2.2999999999999998</v>
      </c>
      <c r="G956" s="234">
        <f t="shared" si="22"/>
        <v>15.544499999999999</v>
      </c>
      <c r="H956" s="28"/>
      <c r="I956" s="17"/>
      <c r="J956" s="18"/>
      <c r="K956" s="18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" customHeight="1" x14ac:dyDescent="0.25">
      <c r="A957" s="14"/>
      <c r="B957" s="33" t="s">
        <v>322</v>
      </c>
      <c r="C957" s="234">
        <v>4.1500000000000004</v>
      </c>
      <c r="D957" s="234">
        <v>4.01</v>
      </c>
      <c r="E957" s="234">
        <f t="shared" si="21"/>
        <v>16.641500000000001</v>
      </c>
      <c r="F957" s="234"/>
      <c r="G957" s="234">
        <f t="shared" si="22"/>
        <v>16.641500000000001</v>
      </c>
      <c r="H957" s="28"/>
      <c r="I957" s="17"/>
      <c r="J957" s="18"/>
      <c r="K957" s="18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" customHeight="1" x14ac:dyDescent="0.25">
      <c r="A958" s="14"/>
      <c r="B958" s="33" t="s">
        <v>323</v>
      </c>
      <c r="C958" s="234">
        <v>4.1500000000000004</v>
      </c>
      <c r="D958" s="234">
        <v>4.01</v>
      </c>
      <c r="E958" s="234">
        <f t="shared" si="21"/>
        <v>16.641500000000001</v>
      </c>
      <c r="F958" s="234"/>
      <c r="G958" s="234">
        <f t="shared" si="22"/>
        <v>16.641500000000001</v>
      </c>
      <c r="H958" s="28"/>
      <c r="I958" s="17"/>
      <c r="J958" s="18"/>
      <c r="K958" s="18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" customHeight="1" x14ac:dyDescent="0.25">
      <c r="A959" s="14"/>
      <c r="B959" s="33" t="s">
        <v>324</v>
      </c>
      <c r="C959" s="234">
        <v>18</v>
      </c>
      <c r="D959" s="234">
        <v>3.7</v>
      </c>
      <c r="E959" s="234">
        <f t="shared" si="21"/>
        <v>66.600000000000009</v>
      </c>
      <c r="F959" s="234">
        <v>11.51</v>
      </c>
      <c r="G959" s="234">
        <f t="shared" si="22"/>
        <v>55.090000000000011</v>
      </c>
      <c r="H959" s="28"/>
      <c r="I959" s="17"/>
      <c r="J959" s="18"/>
      <c r="K959" s="18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" customHeight="1" x14ac:dyDescent="0.25">
      <c r="A960" s="14"/>
      <c r="B960" s="33" t="s">
        <v>325</v>
      </c>
      <c r="C960" s="234">
        <v>18</v>
      </c>
      <c r="D960" s="234">
        <v>3.7</v>
      </c>
      <c r="E960" s="234">
        <f t="shared" si="21"/>
        <v>66.600000000000009</v>
      </c>
      <c r="F960" s="234">
        <v>9.41</v>
      </c>
      <c r="G960" s="234">
        <f t="shared" si="22"/>
        <v>57.190000000000012</v>
      </c>
      <c r="H960" s="28"/>
      <c r="I960" s="17"/>
      <c r="J960" s="18"/>
      <c r="K960" s="18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" customHeight="1" x14ac:dyDescent="0.25">
      <c r="A961" s="14"/>
      <c r="B961" s="33" t="s">
        <v>326</v>
      </c>
      <c r="C961" s="234">
        <v>6.75</v>
      </c>
      <c r="D961" s="234">
        <v>3.54</v>
      </c>
      <c r="E961" s="234">
        <f t="shared" si="21"/>
        <v>23.895</v>
      </c>
      <c r="F961" s="234">
        <v>6.9</v>
      </c>
      <c r="G961" s="234">
        <f t="shared" si="22"/>
        <v>16.994999999999997</v>
      </c>
      <c r="H961" s="28"/>
      <c r="I961" s="17"/>
      <c r="J961" s="18"/>
      <c r="K961" s="18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" customHeight="1" x14ac:dyDescent="0.25">
      <c r="A962" s="14"/>
      <c r="B962" s="33" t="s">
        <v>327</v>
      </c>
      <c r="C962" s="234">
        <v>6.75</v>
      </c>
      <c r="D962" s="234">
        <v>3.99</v>
      </c>
      <c r="E962" s="234">
        <f t="shared" si="21"/>
        <v>26.932500000000001</v>
      </c>
      <c r="F962" s="234"/>
      <c r="G962" s="234">
        <f t="shared" si="22"/>
        <v>26.932500000000001</v>
      </c>
      <c r="H962" s="28"/>
      <c r="I962" s="17"/>
      <c r="J962" s="18"/>
      <c r="K962" s="18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" customHeight="1" x14ac:dyDescent="0.25">
      <c r="A963" s="14"/>
      <c r="B963" s="33" t="s">
        <v>328</v>
      </c>
      <c r="C963" s="234">
        <v>3</v>
      </c>
      <c r="D963" s="234">
        <v>3.54</v>
      </c>
      <c r="E963" s="234">
        <f t="shared" si="21"/>
        <v>10.620000000000001</v>
      </c>
      <c r="F963" s="234">
        <v>1.36</v>
      </c>
      <c r="G963" s="234">
        <f t="shared" si="22"/>
        <v>9.2600000000000016</v>
      </c>
      <c r="H963" s="28"/>
      <c r="I963" s="17"/>
      <c r="J963" s="18"/>
      <c r="K963" s="18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" customHeight="1" x14ac:dyDescent="0.25">
      <c r="A964" s="14"/>
      <c r="B964" s="33" t="s">
        <v>329</v>
      </c>
      <c r="C964" s="234">
        <v>3</v>
      </c>
      <c r="D964" s="234">
        <v>3.99</v>
      </c>
      <c r="E964" s="234">
        <f t="shared" si="21"/>
        <v>11.97</v>
      </c>
      <c r="F964" s="234"/>
      <c r="G964" s="234">
        <f t="shared" si="22"/>
        <v>11.97</v>
      </c>
      <c r="H964" s="28"/>
      <c r="I964" s="17"/>
      <c r="J964" s="18"/>
      <c r="K964" s="18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" customHeight="1" x14ac:dyDescent="0.25">
      <c r="A965" s="14"/>
      <c r="B965" s="33" t="s">
        <v>330</v>
      </c>
      <c r="C965" s="234">
        <v>1.94</v>
      </c>
      <c r="D965" s="234">
        <v>4.01</v>
      </c>
      <c r="E965" s="234">
        <f t="shared" si="21"/>
        <v>7.779399999999999</v>
      </c>
      <c r="F965" s="234">
        <v>0.5</v>
      </c>
      <c r="G965" s="234">
        <f t="shared" si="22"/>
        <v>7.279399999999999</v>
      </c>
      <c r="H965" s="28"/>
      <c r="I965" s="17"/>
      <c r="J965" s="18"/>
      <c r="K965" s="18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" customHeight="1" x14ac:dyDescent="0.25">
      <c r="A966" s="14"/>
      <c r="B966" s="33" t="s">
        <v>331</v>
      </c>
      <c r="C966" s="234">
        <v>2.4500000000000002</v>
      </c>
      <c r="D966" s="234">
        <v>4.01</v>
      </c>
      <c r="E966" s="234">
        <f t="shared" si="21"/>
        <v>9.8245000000000005</v>
      </c>
      <c r="F966" s="234"/>
      <c r="G966" s="234">
        <f t="shared" si="22"/>
        <v>9.8245000000000005</v>
      </c>
      <c r="H966" s="28"/>
      <c r="I966" s="17"/>
      <c r="J966" s="18"/>
      <c r="K966" s="18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" customHeight="1" x14ac:dyDescent="0.25">
      <c r="A967" s="14"/>
      <c r="B967" s="33" t="s">
        <v>332</v>
      </c>
      <c r="C967" s="234">
        <v>1.45</v>
      </c>
      <c r="D967" s="234">
        <v>4.01</v>
      </c>
      <c r="E967" s="234">
        <f t="shared" si="21"/>
        <v>5.8144999999999998</v>
      </c>
      <c r="F967" s="234">
        <v>0.5</v>
      </c>
      <c r="G967" s="234">
        <f t="shared" si="22"/>
        <v>5.3144999999999998</v>
      </c>
      <c r="H967" s="28"/>
      <c r="I967" s="17"/>
      <c r="J967" s="18"/>
      <c r="K967" s="18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" customHeight="1" x14ac:dyDescent="0.25">
      <c r="A968" s="14"/>
      <c r="B968" s="33" t="s">
        <v>333</v>
      </c>
      <c r="C968" s="234">
        <v>1.1499999999999999</v>
      </c>
      <c r="D968" s="234">
        <v>4.01</v>
      </c>
      <c r="E968" s="234">
        <f t="shared" si="21"/>
        <v>4.6114999999999995</v>
      </c>
      <c r="F968" s="234">
        <v>0.5</v>
      </c>
      <c r="G968" s="234">
        <f t="shared" si="22"/>
        <v>4.1114999999999995</v>
      </c>
      <c r="H968" s="28"/>
      <c r="I968" s="17"/>
      <c r="J968" s="18"/>
      <c r="K968" s="18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" customHeight="1" x14ac:dyDescent="0.25">
      <c r="A969" s="14"/>
      <c r="B969" s="33" t="s">
        <v>334</v>
      </c>
      <c r="C969" s="234">
        <v>2.8</v>
      </c>
      <c r="D969" s="234">
        <v>4.01</v>
      </c>
      <c r="E969" s="234">
        <f t="shared" si="21"/>
        <v>11.227999999999998</v>
      </c>
      <c r="F969" s="234"/>
      <c r="G969" s="234">
        <f t="shared" si="22"/>
        <v>11.227999999999998</v>
      </c>
      <c r="H969" s="28"/>
      <c r="I969" s="17"/>
      <c r="J969" s="18"/>
      <c r="K969" s="18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" customHeight="1" x14ac:dyDescent="0.25">
      <c r="A970" s="14"/>
      <c r="B970" s="33" t="s">
        <v>335</v>
      </c>
      <c r="C970" s="234">
        <v>1.1499999999999999</v>
      </c>
      <c r="D970" s="234">
        <v>3.55</v>
      </c>
      <c r="E970" s="234">
        <f t="shared" si="21"/>
        <v>4.0824999999999996</v>
      </c>
      <c r="F970" s="234">
        <v>0.68</v>
      </c>
      <c r="G970" s="234">
        <f t="shared" si="22"/>
        <v>3.4024999999999994</v>
      </c>
      <c r="H970" s="28"/>
      <c r="I970" s="17"/>
      <c r="J970" s="18"/>
      <c r="K970" s="18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" customHeight="1" x14ac:dyDescent="0.25">
      <c r="A971" s="14"/>
      <c r="B971" s="33" t="s">
        <v>336</v>
      </c>
      <c r="C971" s="234">
        <v>2.93</v>
      </c>
      <c r="D971" s="234">
        <v>3.55</v>
      </c>
      <c r="E971" s="234">
        <f t="shared" si="21"/>
        <v>10.4015</v>
      </c>
      <c r="F971" s="234">
        <v>2.54</v>
      </c>
      <c r="G971" s="234">
        <f t="shared" si="22"/>
        <v>7.8615000000000004</v>
      </c>
      <c r="H971" s="28"/>
      <c r="I971" s="17"/>
      <c r="J971" s="18"/>
      <c r="K971" s="18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" customHeight="1" x14ac:dyDescent="0.25">
      <c r="A972" s="14"/>
      <c r="B972" s="33" t="s">
        <v>337</v>
      </c>
      <c r="C972" s="234">
        <v>3.06</v>
      </c>
      <c r="D972" s="234">
        <v>4</v>
      </c>
      <c r="E972" s="234">
        <f t="shared" si="21"/>
        <v>12.24</v>
      </c>
      <c r="F972" s="234">
        <v>3.82</v>
      </c>
      <c r="G972" s="234">
        <f t="shared" si="22"/>
        <v>8.42</v>
      </c>
      <c r="H972" s="28"/>
      <c r="I972" s="17"/>
      <c r="J972" s="18"/>
      <c r="K972" s="18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" customHeight="1" x14ac:dyDescent="0.25">
      <c r="A973" s="14"/>
      <c r="B973" s="33" t="s">
        <v>338</v>
      </c>
      <c r="C973" s="234">
        <v>3.06</v>
      </c>
      <c r="D973" s="234">
        <v>4</v>
      </c>
      <c r="E973" s="234">
        <f t="shared" si="21"/>
        <v>12.24</v>
      </c>
      <c r="F973" s="234">
        <v>5.58</v>
      </c>
      <c r="G973" s="234">
        <f t="shared" si="22"/>
        <v>6.66</v>
      </c>
      <c r="H973" s="28"/>
      <c r="I973" s="17"/>
      <c r="J973" s="18"/>
      <c r="K973" s="18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" customHeight="1" x14ac:dyDescent="0.25">
      <c r="A974" s="14"/>
      <c r="B974" s="33" t="s">
        <v>339</v>
      </c>
      <c r="C974" s="234">
        <v>5.4</v>
      </c>
      <c r="D974" s="234">
        <v>3.55</v>
      </c>
      <c r="E974" s="234">
        <f t="shared" si="21"/>
        <v>19.170000000000002</v>
      </c>
      <c r="F974" s="234">
        <v>5.08</v>
      </c>
      <c r="G974" s="234">
        <f t="shared" si="22"/>
        <v>14.090000000000002</v>
      </c>
      <c r="H974" s="28"/>
      <c r="I974" s="17"/>
      <c r="J974" s="18"/>
      <c r="K974" s="18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" customHeight="1" x14ac:dyDescent="0.25">
      <c r="A975" s="14"/>
      <c r="B975" s="33" t="s">
        <v>340</v>
      </c>
      <c r="C975" s="234">
        <v>5.4</v>
      </c>
      <c r="D975" s="234">
        <v>3.55</v>
      </c>
      <c r="E975" s="234">
        <f t="shared" si="21"/>
        <v>19.170000000000002</v>
      </c>
      <c r="F975" s="234"/>
      <c r="G975" s="234">
        <f t="shared" si="22"/>
        <v>19.170000000000002</v>
      </c>
      <c r="H975" s="28"/>
      <c r="I975" s="17"/>
      <c r="J975" s="18"/>
      <c r="K975" s="18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" customHeight="1" x14ac:dyDescent="0.25">
      <c r="A976" s="14"/>
      <c r="B976" s="33" t="s">
        <v>341</v>
      </c>
      <c r="C976" s="234">
        <v>6.8</v>
      </c>
      <c r="D976" s="234">
        <v>4</v>
      </c>
      <c r="E976" s="234">
        <f t="shared" si="21"/>
        <v>27.2</v>
      </c>
      <c r="F976" s="234">
        <v>4.46</v>
      </c>
      <c r="G976" s="234">
        <f t="shared" si="22"/>
        <v>22.74</v>
      </c>
      <c r="H976" s="28"/>
      <c r="I976" s="17"/>
      <c r="J976" s="18"/>
      <c r="K976" s="18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" customHeight="1" x14ac:dyDescent="0.25">
      <c r="A977" s="14"/>
      <c r="B977" s="33" t="s">
        <v>342</v>
      </c>
      <c r="C977" s="234">
        <v>6.8</v>
      </c>
      <c r="D977" s="234">
        <v>4</v>
      </c>
      <c r="E977" s="234">
        <f t="shared" si="21"/>
        <v>27.2</v>
      </c>
      <c r="F977" s="234">
        <v>5.08</v>
      </c>
      <c r="G977" s="234">
        <f t="shared" si="22"/>
        <v>22.119999999999997</v>
      </c>
      <c r="H977" s="28"/>
      <c r="I977" s="17"/>
      <c r="J977" s="18"/>
      <c r="K977" s="18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" customHeight="1" x14ac:dyDescent="0.25">
      <c r="A978" s="14"/>
      <c r="B978" s="33" t="s">
        <v>343</v>
      </c>
      <c r="C978" s="234">
        <v>3.6</v>
      </c>
      <c r="D978" s="234">
        <v>4.01</v>
      </c>
      <c r="E978" s="234">
        <f t="shared" si="21"/>
        <v>14.436</v>
      </c>
      <c r="F978" s="234">
        <v>2.54</v>
      </c>
      <c r="G978" s="234">
        <f t="shared" si="22"/>
        <v>11.896000000000001</v>
      </c>
      <c r="H978" s="28"/>
      <c r="I978" s="17"/>
      <c r="J978" s="18"/>
      <c r="K978" s="18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" customHeight="1" x14ac:dyDescent="0.25">
      <c r="A979" s="14"/>
      <c r="B979" s="33" t="s">
        <v>344</v>
      </c>
      <c r="C979" s="234">
        <v>3.6</v>
      </c>
      <c r="D979" s="234">
        <v>3.56</v>
      </c>
      <c r="E979" s="234">
        <f t="shared" si="21"/>
        <v>12.816000000000001</v>
      </c>
      <c r="F979" s="234">
        <v>1.92</v>
      </c>
      <c r="G979" s="234">
        <f t="shared" si="22"/>
        <v>10.896000000000001</v>
      </c>
      <c r="H979" s="28"/>
      <c r="I979" s="17"/>
      <c r="J979" s="18"/>
      <c r="K979" s="18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" customHeight="1" x14ac:dyDescent="0.25">
      <c r="A980" s="14"/>
      <c r="B980" s="33" t="s">
        <v>345</v>
      </c>
      <c r="C980" s="234">
        <v>2.4</v>
      </c>
      <c r="D980" s="234">
        <v>4.01</v>
      </c>
      <c r="E980" s="234">
        <f t="shared" si="21"/>
        <v>9.6239999999999988</v>
      </c>
      <c r="F980" s="234">
        <v>1.7</v>
      </c>
      <c r="G980" s="234">
        <f t="shared" si="22"/>
        <v>7.9239999999999986</v>
      </c>
      <c r="H980" s="28"/>
      <c r="I980" s="17"/>
      <c r="J980" s="18"/>
      <c r="K980" s="18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" customHeight="1" x14ac:dyDescent="0.25">
      <c r="A981" s="14"/>
      <c r="B981" s="33" t="s">
        <v>346</v>
      </c>
      <c r="C981" s="234">
        <v>2.4</v>
      </c>
      <c r="D981" s="234">
        <v>4.01</v>
      </c>
      <c r="E981" s="234">
        <f t="shared" si="21"/>
        <v>9.6239999999999988</v>
      </c>
      <c r="F981" s="234">
        <v>1.7</v>
      </c>
      <c r="G981" s="234">
        <f t="shared" si="22"/>
        <v>7.9239999999999986</v>
      </c>
      <c r="H981" s="28"/>
      <c r="I981" s="17"/>
      <c r="J981" s="18"/>
      <c r="K981" s="18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" customHeight="1" x14ac:dyDescent="0.25">
      <c r="A982" s="14"/>
      <c r="B982" s="33" t="s">
        <v>347</v>
      </c>
      <c r="C982" s="234">
        <v>2.4</v>
      </c>
      <c r="D982" s="234">
        <v>4.01</v>
      </c>
      <c r="E982" s="234">
        <f t="shared" si="21"/>
        <v>9.6239999999999988</v>
      </c>
      <c r="F982" s="234">
        <v>1.7</v>
      </c>
      <c r="G982" s="234">
        <f t="shared" si="22"/>
        <v>7.9239999999999986</v>
      </c>
      <c r="H982" s="28"/>
      <c r="I982" s="17"/>
      <c r="J982" s="18"/>
      <c r="K982" s="18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" customHeight="1" x14ac:dyDescent="0.25">
      <c r="A983" s="14"/>
      <c r="B983" s="33" t="s">
        <v>348</v>
      </c>
      <c r="C983" s="234">
        <v>2.4</v>
      </c>
      <c r="D983" s="234">
        <v>4.01</v>
      </c>
      <c r="E983" s="234">
        <f t="shared" si="21"/>
        <v>9.6239999999999988</v>
      </c>
      <c r="F983" s="234">
        <v>1.7</v>
      </c>
      <c r="G983" s="234">
        <f t="shared" si="22"/>
        <v>7.9239999999999986</v>
      </c>
      <c r="H983" s="28"/>
      <c r="I983" s="17"/>
      <c r="J983" s="18"/>
      <c r="K983" s="18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" customHeight="1" x14ac:dyDescent="0.25">
      <c r="A984" s="14"/>
      <c r="B984" s="33" t="s">
        <v>349</v>
      </c>
      <c r="C984" s="234">
        <v>2.85</v>
      </c>
      <c r="D984" s="234">
        <v>4.01</v>
      </c>
      <c r="E984" s="234">
        <f t="shared" si="21"/>
        <v>11.4285</v>
      </c>
      <c r="F984" s="234">
        <v>2.54</v>
      </c>
      <c r="G984" s="234">
        <f t="shared" si="22"/>
        <v>8.8885000000000005</v>
      </c>
      <c r="H984" s="28"/>
      <c r="I984" s="17"/>
      <c r="J984" s="18"/>
      <c r="K984" s="18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" customHeight="1" x14ac:dyDescent="0.25">
      <c r="A985" s="14"/>
      <c r="B985" s="33" t="s">
        <v>350</v>
      </c>
      <c r="C985" s="234">
        <v>2.85</v>
      </c>
      <c r="D985" s="234">
        <v>3.56</v>
      </c>
      <c r="E985" s="234">
        <f t="shared" si="21"/>
        <v>10.146000000000001</v>
      </c>
      <c r="F985" s="234">
        <v>1.92</v>
      </c>
      <c r="G985" s="234">
        <f t="shared" si="22"/>
        <v>8.2260000000000009</v>
      </c>
      <c r="H985" s="28"/>
      <c r="I985" s="17"/>
      <c r="J985" s="18"/>
      <c r="K985" s="18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" customHeight="1" x14ac:dyDescent="0.25">
      <c r="A986" s="14"/>
      <c r="B986" s="33" t="s">
        <v>351</v>
      </c>
      <c r="C986" s="234">
        <v>3.75</v>
      </c>
      <c r="D986" s="234">
        <v>4.01</v>
      </c>
      <c r="E986" s="234">
        <f t="shared" si="21"/>
        <v>15.0375</v>
      </c>
      <c r="F986" s="234">
        <v>4.24</v>
      </c>
      <c r="G986" s="234">
        <f t="shared" si="22"/>
        <v>10.797499999999999</v>
      </c>
      <c r="H986" s="28"/>
      <c r="I986" s="17"/>
      <c r="J986" s="18"/>
      <c r="K986" s="18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" customHeight="1" x14ac:dyDescent="0.25">
      <c r="A987" s="14"/>
      <c r="B987" s="33" t="s">
        <v>352</v>
      </c>
      <c r="C987" s="234">
        <v>3.75</v>
      </c>
      <c r="D987" s="234">
        <v>3.57</v>
      </c>
      <c r="E987" s="234">
        <f t="shared" si="21"/>
        <v>13.387499999999999</v>
      </c>
      <c r="F987" s="234">
        <v>3.68</v>
      </c>
      <c r="G987" s="234">
        <f t="shared" si="22"/>
        <v>9.7074999999999996</v>
      </c>
      <c r="H987" s="28"/>
      <c r="I987" s="17"/>
      <c r="J987" s="18"/>
      <c r="K987" s="18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" customHeight="1" x14ac:dyDescent="0.25">
      <c r="A988" s="14"/>
      <c r="B988" s="33" t="s">
        <v>353</v>
      </c>
      <c r="C988" s="234">
        <v>2.4</v>
      </c>
      <c r="D988" s="234">
        <v>4.01</v>
      </c>
      <c r="E988" s="234">
        <f t="shared" si="21"/>
        <v>9.6239999999999988</v>
      </c>
      <c r="F988" s="234"/>
      <c r="G988" s="234">
        <f t="shared" si="22"/>
        <v>9.6239999999999988</v>
      </c>
      <c r="H988" s="28"/>
      <c r="I988" s="17"/>
      <c r="J988" s="18"/>
      <c r="K988" s="18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" customHeight="1" x14ac:dyDescent="0.25">
      <c r="A989" s="14"/>
      <c r="B989" s="33" t="s">
        <v>354</v>
      </c>
      <c r="C989" s="234">
        <v>2.4</v>
      </c>
      <c r="D989" s="234">
        <v>3.57</v>
      </c>
      <c r="E989" s="234">
        <f t="shared" si="21"/>
        <v>8.5679999999999996</v>
      </c>
      <c r="F989" s="234">
        <v>1.92</v>
      </c>
      <c r="G989" s="234">
        <f t="shared" si="22"/>
        <v>6.6479999999999997</v>
      </c>
      <c r="H989" s="28"/>
      <c r="I989" s="17"/>
      <c r="J989" s="18"/>
      <c r="K989" s="18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" customHeight="1" x14ac:dyDescent="0.25">
      <c r="A990" s="14"/>
      <c r="B990" s="33" t="s">
        <v>355</v>
      </c>
      <c r="C990" s="234">
        <v>9.15</v>
      </c>
      <c r="D990" s="234">
        <v>4.01</v>
      </c>
      <c r="E990" s="234">
        <f t="shared" si="21"/>
        <v>36.691499999999998</v>
      </c>
      <c r="F990" s="234">
        <v>5.76</v>
      </c>
      <c r="G990" s="234">
        <f t="shared" si="22"/>
        <v>30.9315</v>
      </c>
      <c r="H990" s="28"/>
      <c r="I990" s="17"/>
      <c r="J990" s="18"/>
      <c r="K990" s="18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" customHeight="1" x14ac:dyDescent="0.25">
      <c r="A991" s="14"/>
      <c r="B991" s="33" t="s">
        <v>356</v>
      </c>
      <c r="C991" s="234">
        <v>9.15</v>
      </c>
      <c r="D991" s="234">
        <v>3.56</v>
      </c>
      <c r="E991" s="234">
        <f t="shared" si="21"/>
        <v>32.574000000000005</v>
      </c>
      <c r="F991" s="234"/>
      <c r="G991" s="234">
        <f t="shared" si="22"/>
        <v>32.574000000000005</v>
      </c>
      <c r="H991" s="28"/>
      <c r="I991" s="17"/>
      <c r="J991" s="18"/>
      <c r="K991" s="18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" customHeight="1" x14ac:dyDescent="0.25">
      <c r="A992" s="14"/>
      <c r="B992" s="33" t="s">
        <v>357</v>
      </c>
      <c r="C992" s="234">
        <v>5.95</v>
      </c>
      <c r="D992" s="234">
        <v>3.56</v>
      </c>
      <c r="E992" s="234">
        <f t="shared" si="21"/>
        <v>21.182000000000002</v>
      </c>
      <c r="F992" s="234"/>
      <c r="G992" s="234">
        <f t="shared" si="22"/>
        <v>21.182000000000002</v>
      </c>
      <c r="H992" s="28"/>
      <c r="I992" s="17"/>
      <c r="J992" s="18"/>
      <c r="K992" s="18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" customHeight="1" x14ac:dyDescent="0.25">
      <c r="A993" s="14"/>
      <c r="B993" s="33" t="s">
        <v>358</v>
      </c>
      <c r="C993" s="234">
        <v>5.95</v>
      </c>
      <c r="D993" s="234">
        <v>3.56</v>
      </c>
      <c r="E993" s="234">
        <f t="shared" si="21"/>
        <v>21.182000000000002</v>
      </c>
      <c r="F993" s="234">
        <v>8.49</v>
      </c>
      <c r="G993" s="234">
        <f t="shared" si="22"/>
        <v>12.692000000000002</v>
      </c>
      <c r="H993" s="28"/>
      <c r="I993" s="17"/>
      <c r="J993" s="18"/>
      <c r="K993" s="18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" customHeight="1" x14ac:dyDescent="0.25">
      <c r="A994" s="14"/>
      <c r="B994" s="33" t="s">
        <v>359</v>
      </c>
      <c r="C994" s="234">
        <v>2</v>
      </c>
      <c r="D994" s="234">
        <v>3.21</v>
      </c>
      <c r="E994" s="234">
        <f t="shared" si="21"/>
        <v>6.42</v>
      </c>
      <c r="F994" s="234"/>
      <c r="G994" s="234">
        <f t="shared" si="22"/>
        <v>6.42</v>
      </c>
      <c r="H994" s="28"/>
      <c r="I994" s="17"/>
      <c r="J994" s="18"/>
      <c r="K994" s="18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" customHeight="1" x14ac:dyDescent="0.25">
      <c r="A995" s="14"/>
      <c r="B995" s="33" t="s">
        <v>359</v>
      </c>
      <c r="C995" s="234">
        <v>2</v>
      </c>
      <c r="D995" s="234">
        <v>3.21</v>
      </c>
      <c r="E995" s="234">
        <f t="shared" si="21"/>
        <v>6.42</v>
      </c>
      <c r="F995" s="234">
        <v>0.4</v>
      </c>
      <c r="G995" s="234">
        <f t="shared" si="22"/>
        <v>6.02</v>
      </c>
      <c r="H995" s="28"/>
      <c r="I995" s="17"/>
      <c r="J995" s="18"/>
      <c r="K995" s="18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" customHeight="1" x14ac:dyDescent="0.25">
      <c r="A996" s="14"/>
      <c r="B996" s="33" t="s">
        <v>359</v>
      </c>
      <c r="C996" s="234">
        <v>1.2</v>
      </c>
      <c r="D996" s="234">
        <v>2.71</v>
      </c>
      <c r="E996" s="234">
        <f t="shared" si="21"/>
        <v>3.2519999999999998</v>
      </c>
      <c r="F996" s="234"/>
      <c r="G996" s="234">
        <f t="shared" si="22"/>
        <v>3.2519999999999998</v>
      </c>
      <c r="H996" s="28"/>
      <c r="I996" s="17"/>
      <c r="J996" s="18"/>
      <c r="K996" s="18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" customHeight="1" x14ac:dyDescent="0.25">
      <c r="A997" s="14"/>
      <c r="B997" s="33" t="s">
        <v>359</v>
      </c>
      <c r="C997" s="234">
        <v>1.2</v>
      </c>
      <c r="D997" s="234">
        <v>3.21</v>
      </c>
      <c r="E997" s="234">
        <f t="shared" si="21"/>
        <v>3.8519999999999999</v>
      </c>
      <c r="F997" s="234">
        <v>1.82</v>
      </c>
      <c r="G997" s="234">
        <f t="shared" si="22"/>
        <v>2.032</v>
      </c>
      <c r="H997" s="28"/>
      <c r="I997" s="17"/>
      <c r="J997" s="18"/>
      <c r="K997" s="18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" customHeight="1" x14ac:dyDescent="0.25">
      <c r="A998" s="14"/>
      <c r="B998" s="33" t="s">
        <v>360</v>
      </c>
      <c r="C998" s="234">
        <v>2</v>
      </c>
      <c r="D998" s="234">
        <v>3.21</v>
      </c>
      <c r="E998" s="234">
        <f t="shared" si="21"/>
        <v>6.42</v>
      </c>
      <c r="F998" s="234"/>
      <c r="G998" s="234">
        <f t="shared" si="22"/>
        <v>6.42</v>
      </c>
      <c r="H998" s="28"/>
      <c r="I998" s="17"/>
      <c r="J998" s="18"/>
      <c r="K998" s="18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" customHeight="1" x14ac:dyDescent="0.25">
      <c r="A999" s="14"/>
      <c r="B999" s="33" t="s">
        <v>361</v>
      </c>
      <c r="C999" s="234">
        <v>2</v>
      </c>
      <c r="D999" s="234">
        <v>3.21</v>
      </c>
      <c r="E999" s="234">
        <f t="shared" si="21"/>
        <v>6.42</v>
      </c>
      <c r="F999" s="234">
        <v>0.4</v>
      </c>
      <c r="G999" s="234">
        <f t="shared" si="22"/>
        <v>6.02</v>
      </c>
      <c r="H999" s="28"/>
      <c r="I999" s="17"/>
      <c r="J999" s="18"/>
      <c r="K999" s="18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" customHeight="1" x14ac:dyDescent="0.25">
      <c r="A1000" s="14"/>
      <c r="B1000" s="33" t="s">
        <v>362</v>
      </c>
      <c r="C1000" s="234">
        <v>1.2</v>
      </c>
      <c r="D1000" s="234">
        <v>2.71</v>
      </c>
      <c r="E1000" s="234">
        <f t="shared" si="21"/>
        <v>3.2519999999999998</v>
      </c>
      <c r="F1000" s="234"/>
      <c r="G1000" s="234">
        <f t="shared" si="22"/>
        <v>3.2519999999999998</v>
      </c>
      <c r="H1000" s="28"/>
      <c r="I1000" s="17"/>
      <c r="J1000" s="18"/>
      <c r="K1000" s="18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" customHeight="1" x14ac:dyDescent="0.25">
      <c r="A1001" s="14"/>
      <c r="B1001" s="33" t="s">
        <v>363</v>
      </c>
      <c r="C1001" s="234">
        <v>1.2</v>
      </c>
      <c r="D1001" s="234">
        <v>3.21</v>
      </c>
      <c r="E1001" s="234">
        <f t="shared" si="21"/>
        <v>3.8519999999999999</v>
      </c>
      <c r="F1001" s="234">
        <v>1.82</v>
      </c>
      <c r="G1001" s="234">
        <f t="shared" si="22"/>
        <v>2.032</v>
      </c>
      <c r="H1001" s="28"/>
      <c r="I1001" s="17"/>
      <c r="J1001" s="18"/>
      <c r="K1001" s="18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5" customHeight="1" x14ac:dyDescent="0.25">
      <c r="A1002" s="14"/>
      <c r="B1002" s="33" t="s">
        <v>364</v>
      </c>
      <c r="C1002" s="234">
        <v>2</v>
      </c>
      <c r="D1002" s="234">
        <v>3.21</v>
      </c>
      <c r="E1002" s="234">
        <f t="shared" si="21"/>
        <v>6.42</v>
      </c>
      <c r="F1002" s="234">
        <v>0.4</v>
      </c>
      <c r="G1002" s="234">
        <f t="shared" si="22"/>
        <v>6.02</v>
      </c>
      <c r="H1002" s="28"/>
      <c r="I1002" s="17"/>
      <c r="J1002" s="18"/>
      <c r="K1002" s="18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5" customHeight="1" x14ac:dyDescent="0.25">
      <c r="A1003" s="14"/>
      <c r="B1003" s="33" t="s">
        <v>365</v>
      </c>
      <c r="C1003" s="234">
        <v>2</v>
      </c>
      <c r="D1003" s="234">
        <v>2.71</v>
      </c>
      <c r="E1003" s="234">
        <f t="shared" si="21"/>
        <v>5.42</v>
      </c>
      <c r="F1003" s="234">
        <v>0.5</v>
      </c>
      <c r="G1003" s="234">
        <f t="shared" si="22"/>
        <v>4.92</v>
      </c>
      <c r="H1003" s="28"/>
      <c r="I1003" s="17"/>
      <c r="J1003" s="18"/>
      <c r="K1003" s="18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5" customHeight="1" x14ac:dyDescent="0.25">
      <c r="A1004" s="14"/>
      <c r="B1004" s="33" t="s">
        <v>366</v>
      </c>
      <c r="C1004" s="234">
        <v>1.6</v>
      </c>
      <c r="D1004" s="234">
        <v>3.21</v>
      </c>
      <c r="E1004" s="234">
        <f t="shared" si="21"/>
        <v>5.1360000000000001</v>
      </c>
      <c r="F1004" s="234">
        <v>2.2999999999999998</v>
      </c>
      <c r="G1004" s="234">
        <f t="shared" si="22"/>
        <v>2.8360000000000003</v>
      </c>
      <c r="H1004" s="28"/>
      <c r="I1004" s="17"/>
      <c r="J1004" s="18"/>
      <c r="K1004" s="18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5" customHeight="1" x14ac:dyDescent="0.25">
      <c r="A1005" s="14"/>
      <c r="B1005" s="33" t="s">
        <v>367</v>
      </c>
      <c r="C1005" s="234">
        <v>1.6</v>
      </c>
      <c r="D1005" s="234">
        <v>3.21</v>
      </c>
      <c r="E1005" s="234">
        <f t="shared" si="21"/>
        <v>5.1360000000000001</v>
      </c>
      <c r="F1005" s="234"/>
      <c r="G1005" s="234">
        <f t="shared" si="22"/>
        <v>5.1360000000000001</v>
      </c>
      <c r="H1005" s="28"/>
      <c r="I1005" s="17"/>
      <c r="J1005" s="18"/>
      <c r="K1005" s="18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5" customHeight="1" x14ac:dyDescent="0.25">
      <c r="A1006" s="14"/>
      <c r="B1006" s="33" t="s">
        <v>368</v>
      </c>
      <c r="C1006" s="234">
        <v>2</v>
      </c>
      <c r="D1006" s="234">
        <v>3.21</v>
      </c>
      <c r="E1006" s="234">
        <f t="shared" si="21"/>
        <v>6.42</v>
      </c>
      <c r="F1006" s="234"/>
      <c r="G1006" s="234">
        <f t="shared" si="22"/>
        <v>6.42</v>
      </c>
      <c r="H1006" s="28"/>
      <c r="I1006" s="17"/>
      <c r="J1006" s="18"/>
      <c r="K1006" s="18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5" customHeight="1" x14ac:dyDescent="0.25">
      <c r="A1007" s="14"/>
      <c r="B1007" s="33" t="s">
        <v>369</v>
      </c>
      <c r="C1007" s="234">
        <v>2</v>
      </c>
      <c r="D1007" s="234">
        <v>3.21</v>
      </c>
      <c r="E1007" s="234">
        <f t="shared" si="21"/>
        <v>6.42</v>
      </c>
      <c r="F1007" s="234">
        <v>0.4</v>
      </c>
      <c r="G1007" s="234">
        <f t="shared" si="22"/>
        <v>6.02</v>
      </c>
      <c r="H1007" s="28"/>
      <c r="I1007" s="17"/>
      <c r="J1007" s="18"/>
      <c r="K1007" s="18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5" customHeight="1" x14ac:dyDescent="0.25">
      <c r="A1008" s="14"/>
      <c r="B1008" s="33" t="s">
        <v>370</v>
      </c>
      <c r="C1008" s="234">
        <v>1.2</v>
      </c>
      <c r="D1008" s="234">
        <v>2.71</v>
      </c>
      <c r="E1008" s="234">
        <f t="shared" si="21"/>
        <v>3.2519999999999998</v>
      </c>
      <c r="F1008" s="234"/>
      <c r="G1008" s="234">
        <f t="shared" si="22"/>
        <v>3.2519999999999998</v>
      </c>
      <c r="H1008" s="28"/>
      <c r="I1008" s="17"/>
      <c r="J1008" s="18"/>
      <c r="K1008" s="18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5" customHeight="1" x14ac:dyDescent="0.25">
      <c r="A1009" s="14"/>
      <c r="B1009" s="33" t="s">
        <v>371</v>
      </c>
      <c r="C1009" s="234">
        <v>1.2</v>
      </c>
      <c r="D1009" s="234">
        <v>3.21</v>
      </c>
      <c r="E1009" s="234">
        <f t="shared" si="21"/>
        <v>3.8519999999999999</v>
      </c>
      <c r="F1009" s="234">
        <v>1.82</v>
      </c>
      <c r="G1009" s="234">
        <f t="shared" si="22"/>
        <v>2.032</v>
      </c>
      <c r="H1009" s="28"/>
      <c r="I1009" s="17"/>
      <c r="J1009" s="18"/>
      <c r="K1009" s="18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5" customHeight="1" x14ac:dyDescent="0.25">
      <c r="A1010" s="14"/>
      <c r="B1010" s="424" t="s">
        <v>37</v>
      </c>
      <c r="C1010" s="429"/>
      <c r="D1010" s="429"/>
      <c r="E1010" s="429"/>
      <c r="F1010" s="429"/>
      <c r="G1010" s="87">
        <f>SUM(G926:G1009)</f>
        <v>1057.7703999999997</v>
      </c>
      <c r="H1010" s="28"/>
      <c r="I1010" s="17"/>
      <c r="J1010" s="18"/>
      <c r="K1010" s="18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5" customHeight="1" x14ac:dyDescent="0.25">
      <c r="A1011" s="14"/>
      <c r="B1011" s="15"/>
      <c r="C1011" s="15"/>
      <c r="D1011" s="15"/>
      <c r="E1011" s="15"/>
      <c r="F1011" s="15"/>
      <c r="G1011" s="15"/>
      <c r="H1011" s="16"/>
      <c r="I1011" s="17"/>
      <c r="J1011" s="18"/>
      <c r="K1011" s="18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30" customHeight="1" x14ac:dyDescent="0.25">
      <c r="A1012" s="88" t="s">
        <v>745</v>
      </c>
      <c r="B1012" s="430" t="s">
        <v>372</v>
      </c>
      <c r="C1012" s="431"/>
      <c r="D1012" s="431"/>
      <c r="E1012" s="431"/>
      <c r="F1012" s="431"/>
      <c r="G1012" s="431"/>
      <c r="H1012" s="431"/>
      <c r="I1012" s="17"/>
      <c r="J1012" s="18"/>
      <c r="K1012" s="18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5" customHeight="1" x14ac:dyDescent="0.25">
      <c r="A1013" s="31"/>
      <c r="B1013" s="240" t="s">
        <v>2</v>
      </c>
      <c r="C1013" s="240" t="s">
        <v>5</v>
      </c>
      <c r="D1013" s="240" t="s">
        <v>31</v>
      </c>
      <c r="E1013" s="240" t="s">
        <v>32</v>
      </c>
      <c r="F1013" s="240" t="s">
        <v>33</v>
      </c>
      <c r="G1013" s="31"/>
      <c r="H1013" s="31"/>
      <c r="I1013" s="17"/>
      <c r="J1013" s="18"/>
      <c r="K1013" s="18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5" customHeight="1" x14ac:dyDescent="0.25">
      <c r="A1014" s="28"/>
      <c r="B1014" s="33" t="s">
        <v>373</v>
      </c>
      <c r="C1014" s="34"/>
      <c r="D1014" s="34"/>
      <c r="E1014" s="34"/>
      <c r="F1014" s="35">
        <v>80.680000000000007</v>
      </c>
      <c r="G1014" s="28"/>
      <c r="H1014" s="28"/>
      <c r="I1014" s="17"/>
      <c r="J1014" s="18"/>
      <c r="K1014" s="18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5" customHeight="1" x14ac:dyDescent="0.25">
      <c r="A1015" s="28"/>
      <c r="B1015" s="33" t="s">
        <v>47</v>
      </c>
      <c r="C1015" s="34"/>
      <c r="D1015" s="34"/>
      <c r="E1015" s="34"/>
      <c r="F1015" s="35">
        <v>37.35</v>
      </c>
      <c r="G1015" s="28"/>
      <c r="H1015" s="28"/>
      <c r="I1015" s="17"/>
      <c r="J1015" s="18"/>
      <c r="K1015" s="18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5" customHeight="1" x14ac:dyDescent="0.25">
      <c r="A1016" s="28"/>
      <c r="B1016" s="33" t="s">
        <v>374</v>
      </c>
      <c r="C1016" s="34"/>
      <c r="D1016" s="34"/>
      <c r="E1016" s="34"/>
      <c r="F1016" s="35">
        <v>37.35</v>
      </c>
      <c r="G1016" s="28"/>
      <c r="H1016" s="28"/>
      <c r="I1016" s="17"/>
      <c r="J1016" s="18"/>
      <c r="K1016" s="18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5" customHeight="1" x14ac:dyDescent="0.25">
      <c r="A1017" s="28"/>
      <c r="B1017" s="33" t="s">
        <v>375</v>
      </c>
      <c r="C1017" s="34"/>
      <c r="D1017" s="34"/>
      <c r="E1017" s="34"/>
      <c r="F1017" s="35">
        <v>3.2</v>
      </c>
      <c r="G1017" s="28"/>
      <c r="H1017" s="28"/>
      <c r="I1017" s="17"/>
      <c r="J1017" s="18"/>
      <c r="K1017" s="18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5" customHeight="1" x14ac:dyDescent="0.25">
      <c r="A1018" s="28"/>
      <c r="B1018" s="33" t="s">
        <v>376</v>
      </c>
      <c r="C1018" s="34"/>
      <c r="D1018" s="34"/>
      <c r="E1018" s="34"/>
      <c r="F1018" s="35">
        <v>3.2</v>
      </c>
      <c r="G1018" s="28"/>
      <c r="H1018" s="28"/>
      <c r="I1018" s="17"/>
      <c r="J1018" s="18"/>
      <c r="K1018" s="18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 ht="15" customHeight="1" x14ac:dyDescent="0.25">
      <c r="A1019" s="28"/>
      <c r="B1019" s="33" t="s">
        <v>377</v>
      </c>
      <c r="C1019" s="34"/>
      <c r="D1019" s="34"/>
      <c r="E1019" s="34"/>
      <c r="F1019" s="35">
        <v>19.41</v>
      </c>
      <c r="G1019" s="28"/>
      <c r="H1019" s="28"/>
      <c r="I1019" s="17"/>
      <c r="J1019" s="18"/>
      <c r="K1019" s="18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 ht="15" customHeight="1" x14ac:dyDescent="0.25">
      <c r="A1020" s="28"/>
      <c r="B1020" s="33" t="s">
        <v>378</v>
      </c>
      <c r="C1020" s="34"/>
      <c r="D1020" s="34"/>
      <c r="E1020" s="34"/>
      <c r="F1020" s="35">
        <v>12.73</v>
      </c>
      <c r="G1020" s="28"/>
      <c r="H1020" s="28"/>
      <c r="I1020" s="17"/>
      <c r="J1020" s="18"/>
      <c r="K1020" s="18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 ht="15" customHeight="1" x14ac:dyDescent="0.25">
      <c r="A1021" s="28"/>
      <c r="B1021" s="33" t="s">
        <v>379</v>
      </c>
      <c r="C1021" s="34"/>
      <c r="D1021" s="34"/>
      <c r="E1021" s="34"/>
      <c r="F1021" s="35">
        <v>12</v>
      </c>
      <c r="G1021" s="28"/>
      <c r="H1021" s="28"/>
      <c r="I1021" s="17"/>
      <c r="J1021" s="18"/>
      <c r="K1021" s="18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5" customHeight="1" x14ac:dyDescent="0.25">
      <c r="A1022" s="28"/>
      <c r="B1022" s="33" t="s">
        <v>57</v>
      </c>
      <c r="C1022" s="34"/>
      <c r="D1022" s="34"/>
      <c r="E1022" s="34"/>
      <c r="F1022" s="35">
        <v>177.45</v>
      </c>
      <c r="G1022" s="28"/>
      <c r="H1022" s="28"/>
      <c r="I1022" s="17"/>
      <c r="J1022" s="18"/>
      <c r="K1022" s="18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 ht="15" customHeight="1" x14ac:dyDescent="0.25">
      <c r="A1023" s="28"/>
      <c r="B1023" s="33" t="s">
        <v>380</v>
      </c>
      <c r="C1023" s="34">
        <v>15.1</v>
      </c>
      <c r="D1023" s="34">
        <v>1.1499999999999999</v>
      </c>
      <c r="E1023" s="34"/>
      <c r="F1023" s="35">
        <f>C1023*D1023</f>
        <v>17.364999999999998</v>
      </c>
      <c r="G1023" s="28"/>
      <c r="H1023" s="28"/>
      <c r="I1023" s="17"/>
      <c r="J1023" s="18"/>
      <c r="K1023" s="18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 ht="15" customHeight="1" x14ac:dyDescent="0.25">
      <c r="A1024" s="28"/>
      <c r="B1024" s="424" t="s">
        <v>37</v>
      </c>
      <c r="C1024" s="429"/>
      <c r="D1024" s="429"/>
      <c r="E1024" s="429"/>
      <c r="F1024" s="87">
        <f>SUM(F1014:F1023)</f>
        <v>400.73499999999996</v>
      </c>
      <c r="G1024" s="28"/>
      <c r="H1024" s="89"/>
      <c r="I1024" s="17"/>
      <c r="J1024" s="18"/>
      <c r="K1024" s="18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5" customHeight="1" x14ac:dyDescent="0.25">
      <c r="A1025" s="14"/>
      <c r="B1025" s="15"/>
      <c r="C1025" s="15"/>
      <c r="D1025" s="15"/>
      <c r="E1025" s="15"/>
      <c r="F1025" s="15"/>
      <c r="G1025" s="15"/>
      <c r="H1025" s="16"/>
      <c r="I1025" s="17"/>
      <c r="J1025" s="18"/>
      <c r="K1025" s="18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 ht="15" customHeight="1" x14ac:dyDescent="0.25">
      <c r="A1026" s="235" t="s">
        <v>746</v>
      </c>
      <c r="B1026" s="497" t="s">
        <v>747</v>
      </c>
      <c r="C1026" s="498"/>
      <c r="D1026" s="498"/>
      <c r="E1026" s="498"/>
      <c r="F1026" s="498"/>
      <c r="G1026" s="498"/>
      <c r="H1026" s="498"/>
      <c r="I1026" s="17"/>
      <c r="J1026" s="18"/>
      <c r="K1026" s="18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 ht="15" customHeight="1" x14ac:dyDescent="0.25">
      <c r="A1027" s="31"/>
      <c r="B1027" s="240" t="s">
        <v>2</v>
      </c>
      <c r="C1027" s="240" t="s">
        <v>5</v>
      </c>
      <c r="D1027" s="240" t="s">
        <v>31</v>
      </c>
      <c r="E1027" s="240" t="s">
        <v>32</v>
      </c>
      <c r="F1027" s="240" t="s">
        <v>33</v>
      </c>
      <c r="G1027" s="31"/>
      <c r="H1027" s="31"/>
      <c r="I1027" s="17"/>
      <c r="J1027" s="18"/>
      <c r="K1027" s="18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 ht="15" customHeight="1" x14ac:dyDescent="0.25">
      <c r="A1028" s="28"/>
      <c r="B1028" s="33" t="s">
        <v>185</v>
      </c>
      <c r="C1028" s="34"/>
      <c r="D1028" s="34"/>
      <c r="E1028" s="34"/>
      <c r="F1028" s="35">
        <v>305.45</v>
      </c>
      <c r="G1028" s="28"/>
      <c r="H1028" s="28"/>
      <c r="I1028" s="17"/>
      <c r="J1028" s="18"/>
      <c r="K1028" s="18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 ht="15" customHeight="1" x14ac:dyDescent="0.25">
      <c r="A1029" s="28"/>
      <c r="B1029" s="33" t="s">
        <v>30</v>
      </c>
      <c r="C1029" s="34"/>
      <c r="D1029" s="34"/>
      <c r="E1029" s="34"/>
      <c r="F1029" s="35">
        <v>22.25</v>
      </c>
      <c r="G1029" s="28"/>
      <c r="H1029" s="28"/>
      <c r="I1029" s="17"/>
      <c r="J1029" s="18"/>
      <c r="K1029" s="18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 ht="15" customHeight="1" x14ac:dyDescent="0.25">
      <c r="A1030" s="28"/>
      <c r="B1030" s="33" t="s">
        <v>10</v>
      </c>
      <c r="C1030" s="34"/>
      <c r="D1030" s="34"/>
      <c r="E1030" s="34"/>
      <c r="F1030" s="35">
        <v>35.24</v>
      </c>
      <c r="G1030" s="28"/>
      <c r="H1030" s="28"/>
      <c r="I1030" s="17"/>
      <c r="J1030" s="18"/>
      <c r="K1030" s="18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5" customHeight="1" x14ac:dyDescent="0.25">
      <c r="A1031" s="28"/>
      <c r="B1031" s="33" t="s">
        <v>220</v>
      </c>
      <c r="C1031" s="34"/>
      <c r="D1031" s="34"/>
      <c r="E1031" s="34"/>
      <c r="F1031" s="35">
        <v>2.4</v>
      </c>
      <c r="G1031" s="28"/>
      <c r="H1031" s="28"/>
      <c r="I1031" s="17"/>
      <c r="J1031" s="18"/>
      <c r="K1031" s="18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 ht="15" customHeight="1" x14ac:dyDescent="0.25">
      <c r="A1032" s="28"/>
      <c r="B1032" s="33" t="s">
        <v>221</v>
      </c>
      <c r="C1032" s="34"/>
      <c r="D1032" s="34"/>
      <c r="E1032" s="34"/>
      <c r="F1032" s="35">
        <v>2.4</v>
      </c>
      <c r="G1032" s="28"/>
      <c r="H1032" s="28"/>
      <c r="I1032" s="17"/>
      <c r="J1032" s="18"/>
      <c r="K1032" s="18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 ht="15" customHeight="1" x14ac:dyDescent="0.25">
      <c r="A1033" s="28"/>
      <c r="B1033" s="33" t="s">
        <v>218</v>
      </c>
      <c r="C1033" s="34"/>
      <c r="D1033" s="34"/>
      <c r="E1033" s="34"/>
      <c r="F1033" s="35">
        <v>3.2</v>
      </c>
      <c r="G1033" s="28"/>
      <c r="H1033" s="28"/>
      <c r="I1033" s="17"/>
      <c r="J1033" s="18"/>
      <c r="K1033" s="18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  <row r="1034" spans="1:27" ht="15" customHeight="1" x14ac:dyDescent="0.25">
      <c r="A1034" s="28"/>
      <c r="B1034" s="33" t="s">
        <v>219</v>
      </c>
      <c r="C1034" s="34"/>
      <c r="D1034" s="34"/>
      <c r="E1034" s="34"/>
      <c r="F1034" s="35">
        <v>3.2</v>
      </c>
      <c r="G1034" s="28"/>
      <c r="H1034" s="28"/>
      <c r="I1034" s="17"/>
      <c r="J1034" s="18"/>
      <c r="K1034" s="18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</row>
    <row r="1035" spans="1:27" ht="15" customHeight="1" x14ac:dyDescent="0.25">
      <c r="A1035" s="28"/>
      <c r="B1035" s="33" t="s">
        <v>9</v>
      </c>
      <c r="C1035" s="34"/>
      <c r="D1035" s="34"/>
      <c r="E1035" s="34"/>
      <c r="F1035" s="35">
        <v>19.899999999999999</v>
      </c>
      <c r="G1035" s="28"/>
      <c r="H1035" s="28"/>
      <c r="I1035" s="17"/>
      <c r="J1035" s="18"/>
      <c r="K1035" s="18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</row>
    <row r="1036" spans="1:27" ht="15" customHeight="1" x14ac:dyDescent="0.25">
      <c r="A1036" s="28"/>
      <c r="B1036" s="33" t="s">
        <v>381</v>
      </c>
      <c r="C1036" s="34"/>
      <c r="D1036" s="34"/>
      <c r="E1036" s="34"/>
      <c r="F1036" s="35">
        <v>9.25</v>
      </c>
      <c r="G1036" s="28"/>
      <c r="H1036" s="28"/>
      <c r="I1036" s="17"/>
      <c r="J1036" s="18"/>
      <c r="K1036" s="18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</row>
    <row r="1037" spans="1:27" ht="15" customHeight="1" x14ac:dyDescent="0.25">
      <c r="A1037" s="28"/>
      <c r="B1037" s="33" t="s">
        <v>206</v>
      </c>
      <c r="C1037" s="34"/>
      <c r="D1037" s="34"/>
      <c r="E1037" s="34"/>
      <c r="F1037" s="35">
        <v>4.1100000000000003</v>
      </c>
      <c r="G1037" s="28"/>
      <c r="H1037" s="28"/>
      <c r="I1037" s="17"/>
      <c r="J1037" s="18"/>
      <c r="K1037" s="18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</row>
    <row r="1038" spans="1:27" ht="15" customHeight="1" x14ac:dyDescent="0.25">
      <c r="A1038" s="28"/>
      <c r="B1038" s="33" t="s">
        <v>382</v>
      </c>
      <c r="C1038" s="34"/>
      <c r="D1038" s="34"/>
      <c r="E1038" s="34"/>
      <c r="F1038" s="35">
        <v>2.0299999999999998</v>
      </c>
      <c r="G1038" s="28"/>
      <c r="H1038" s="28"/>
      <c r="I1038" s="17"/>
      <c r="J1038" s="18"/>
      <c r="K1038" s="18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</row>
    <row r="1039" spans="1:27" ht="15" customHeight="1" x14ac:dyDescent="0.25">
      <c r="A1039" s="28"/>
      <c r="B1039" s="33" t="s">
        <v>383</v>
      </c>
      <c r="C1039" s="34"/>
      <c r="D1039" s="34"/>
      <c r="E1039" s="34"/>
      <c r="F1039" s="35">
        <v>18.170000000000002</v>
      </c>
      <c r="G1039" s="28"/>
      <c r="H1039" s="28"/>
      <c r="I1039" s="17"/>
      <c r="J1039" s="18"/>
      <c r="K1039" s="18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</row>
    <row r="1040" spans="1:27" ht="15" customHeight="1" x14ac:dyDescent="0.25">
      <c r="A1040" s="28"/>
      <c r="B1040" s="33" t="s">
        <v>384</v>
      </c>
      <c r="C1040" s="34"/>
      <c r="D1040" s="34"/>
      <c r="E1040" s="34"/>
      <c r="F1040" s="35">
        <v>18.170000000000002</v>
      </c>
      <c r="G1040" s="28"/>
      <c r="H1040" s="28"/>
      <c r="I1040" s="17"/>
      <c r="J1040" s="18"/>
      <c r="K1040" s="18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</row>
    <row r="1041" spans="1:27" ht="15" customHeight="1" x14ac:dyDescent="0.25">
      <c r="A1041" s="28"/>
      <c r="B1041" s="33" t="s">
        <v>198</v>
      </c>
      <c r="C1041" s="34"/>
      <c r="D1041" s="34"/>
      <c r="E1041" s="34"/>
      <c r="F1041" s="35">
        <v>11.97</v>
      </c>
      <c r="G1041" s="28"/>
      <c r="H1041" s="28"/>
      <c r="I1041" s="17"/>
      <c r="J1041" s="18"/>
      <c r="K1041" s="18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</row>
    <row r="1042" spans="1:27" ht="15" customHeight="1" x14ac:dyDescent="0.25">
      <c r="A1042" s="28"/>
      <c r="B1042" s="33" t="s">
        <v>199</v>
      </c>
      <c r="C1042" s="34"/>
      <c r="D1042" s="34"/>
      <c r="E1042" s="34"/>
      <c r="F1042" s="35">
        <v>9.2200000000000006</v>
      </c>
      <c r="G1042" s="28"/>
      <c r="H1042" s="28"/>
      <c r="I1042" s="17"/>
      <c r="J1042" s="18"/>
      <c r="K1042" s="18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</row>
    <row r="1043" spans="1:27" ht="15" customHeight="1" x14ac:dyDescent="0.25">
      <c r="A1043" s="28"/>
      <c r="B1043" s="33" t="s">
        <v>200</v>
      </c>
      <c r="C1043" s="34"/>
      <c r="D1043" s="34"/>
      <c r="E1043" s="34"/>
      <c r="F1043" s="35">
        <v>8.1</v>
      </c>
      <c r="G1043" s="28"/>
      <c r="H1043" s="28"/>
      <c r="I1043" s="17"/>
      <c r="J1043" s="18"/>
      <c r="K1043" s="18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</row>
    <row r="1044" spans="1:27" ht="15" customHeight="1" x14ac:dyDescent="0.25">
      <c r="A1044" s="28"/>
      <c r="B1044" s="33" t="s">
        <v>201</v>
      </c>
      <c r="C1044" s="34"/>
      <c r="D1044" s="34"/>
      <c r="E1044" s="34"/>
      <c r="F1044" s="35">
        <v>6.12</v>
      </c>
      <c r="G1044" s="28"/>
      <c r="H1044" s="28"/>
      <c r="I1044" s="17"/>
      <c r="J1044" s="18"/>
      <c r="K1044" s="18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</row>
    <row r="1045" spans="1:27" ht="15" customHeight="1" x14ac:dyDescent="0.25">
      <c r="A1045" s="28"/>
      <c r="B1045" s="33" t="s">
        <v>188</v>
      </c>
      <c r="C1045" s="34"/>
      <c r="D1045" s="34"/>
      <c r="E1045" s="34"/>
      <c r="F1045" s="35">
        <v>17.260000000000002</v>
      </c>
      <c r="G1045" s="28"/>
      <c r="H1045" s="28"/>
      <c r="I1045" s="17"/>
      <c r="J1045" s="18"/>
      <c r="K1045" s="18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</row>
    <row r="1046" spans="1:27" ht="15" customHeight="1" x14ac:dyDescent="0.25">
      <c r="A1046" s="28"/>
      <c r="B1046" s="33" t="s">
        <v>187</v>
      </c>
      <c r="C1046" s="34"/>
      <c r="D1046" s="34"/>
      <c r="E1046" s="34"/>
      <c r="F1046" s="35">
        <v>20.11</v>
      </c>
      <c r="G1046" s="28"/>
      <c r="H1046" s="28"/>
      <c r="I1046" s="17"/>
      <c r="J1046" s="18"/>
      <c r="K1046" s="18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</row>
    <row r="1047" spans="1:27" ht="15" customHeight="1" x14ac:dyDescent="0.25">
      <c r="A1047" s="28"/>
      <c r="B1047" s="33" t="s">
        <v>160</v>
      </c>
      <c r="C1047" s="34"/>
      <c r="D1047" s="34"/>
      <c r="E1047" s="34"/>
      <c r="F1047" s="35">
        <v>3.16</v>
      </c>
      <c r="G1047" s="28"/>
      <c r="H1047" s="28"/>
      <c r="I1047" s="17"/>
      <c r="J1047" s="18"/>
      <c r="K1047" s="18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</row>
    <row r="1048" spans="1:27" ht="15" customHeight="1" x14ac:dyDescent="0.25">
      <c r="A1048" s="28"/>
      <c r="B1048" s="33" t="s">
        <v>22</v>
      </c>
      <c r="C1048" s="34"/>
      <c r="D1048" s="34"/>
      <c r="E1048" s="34"/>
      <c r="F1048" s="35">
        <v>3.6</v>
      </c>
      <c r="G1048" s="28"/>
      <c r="H1048" s="28"/>
      <c r="I1048" s="17"/>
      <c r="J1048" s="18"/>
      <c r="K1048" s="18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</row>
    <row r="1049" spans="1:27" ht="15" customHeight="1" x14ac:dyDescent="0.25">
      <c r="A1049" s="28"/>
      <c r="B1049" s="33" t="s">
        <v>21</v>
      </c>
      <c r="C1049" s="34"/>
      <c r="D1049" s="34"/>
      <c r="E1049" s="34"/>
      <c r="F1049" s="35">
        <v>16.489999999999998</v>
      </c>
      <c r="G1049" s="28"/>
      <c r="H1049" s="28"/>
      <c r="I1049" s="17"/>
      <c r="J1049" s="18"/>
      <c r="K1049" s="18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</row>
    <row r="1050" spans="1:27" ht="15" customHeight="1" x14ac:dyDescent="0.25">
      <c r="A1050" s="28"/>
      <c r="B1050" s="33" t="s">
        <v>154</v>
      </c>
      <c r="C1050" s="34"/>
      <c r="D1050" s="34"/>
      <c r="E1050" s="34"/>
      <c r="F1050" s="35">
        <v>8.9700000000000006</v>
      </c>
      <c r="G1050" s="28"/>
      <c r="H1050" s="28"/>
      <c r="I1050" s="17"/>
      <c r="J1050" s="18"/>
      <c r="K1050" s="18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</row>
    <row r="1051" spans="1:27" ht="15" customHeight="1" x14ac:dyDescent="0.25">
      <c r="A1051" s="28"/>
      <c r="B1051" s="33" t="s">
        <v>385</v>
      </c>
      <c r="C1051" s="34"/>
      <c r="D1051" s="34"/>
      <c r="E1051" s="34"/>
      <c r="F1051" s="35">
        <v>6.84</v>
      </c>
      <c r="G1051" s="28"/>
      <c r="H1051" s="28"/>
      <c r="I1051" s="17"/>
      <c r="J1051" s="18"/>
      <c r="K1051" s="18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</row>
    <row r="1052" spans="1:27" ht="15" customHeight="1" x14ac:dyDescent="0.25">
      <c r="A1052" s="28"/>
      <c r="B1052" s="33" t="s">
        <v>20</v>
      </c>
      <c r="C1052" s="34"/>
      <c r="D1052" s="34"/>
      <c r="E1052" s="34"/>
      <c r="F1052" s="35">
        <v>8.64</v>
      </c>
      <c r="G1052" s="28"/>
      <c r="H1052" s="28"/>
      <c r="I1052" s="17"/>
      <c r="J1052" s="18"/>
      <c r="K1052" s="18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</row>
    <row r="1053" spans="1:27" ht="15" customHeight="1" x14ac:dyDescent="0.25">
      <c r="A1053" s="28"/>
      <c r="B1053" s="33" t="s">
        <v>178</v>
      </c>
      <c r="C1053" s="34"/>
      <c r="D1053" s="34"/>
      <c r="E1053" s="34"/>
      <c r="F1053" s="35">
        <v>54.23</v>
      </c>
      <c r="G1053" s="28"/>
      <c r="H1053" s="28"/>
      <c r="I1053" s="17"/>
      <c r="J1053" s="18"/>
      <c r="K1053" s="18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</row>
    <row r="1054" spans="1:27" ht="15" customHeight="1" x14ac:dyDescent="0.25">
      <c r="A1054" s="28"/>
      <c r="B1054" s="33" t="s">
        <v>58</v>
      </c>
      <c r="C1054" s="34"/>
      <c r="D1054" s="34"/>
      <c r="E1054" s="34"/>
      <c r="F1054" s="35">
        <v>36.35</v>
      </c>
      <c r="G1054" s="28"/>
      <c r="H1054" s="28"/>
      <c r="I1054" s="17"/>
      <c r="J1054" s="18"/>
      <c r="K1054" s="18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</row>
    <row r="1055" spans="1:27" ht="15" customHeight="1" x14ac:dyDescent="0.25">
      <c r="A1055" s="28"/>
      <c r="B1055" s="424" t="s">
        <v>37</v>
      </c>
      <c r="C1055" s="429"/>
      <c r="D1055" s="429"/>
      <c r="E1055" s="429"/>
      <c r="F1055" s="87">
        <f>SUM(F1028:F1054)</f>
        <v>656.83</v>
      </c>
      <c r="G1055" s="28"/>
      <c r="H1055" s="89"/>
      <c r="I1055" s="17"/>
      <c r="J1055" s="18"/>
      <c r="K1055" s="18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</row>
    <row r="1056" spans="1:27" ht="15" customHeight="1" x14ac:dyDescent="0.25">
      <c r="A1056" s="14"/>
      <c r="B1056" s="15"/>
      <c r="C1056" s="15"/>
      <c r="D1056" s="15"/>
      <c r="E1056" s="15"/>
      <c r="F1056" s="15"/>
      <c r="G1056" s="15"/>
      <c r="H1056" s="16"/>
      <c r="I1056" s="17"/>
      <c r="J1056" s="18"/>
      <c r="K1056" s="18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</row>
    <row r="1057" spans="1:27" ht="30" customHeight="1" x14ac:dyDescent="0.25">
      <c r="A1057" s="235" t="s">
        <v>748</v>
      </c>
      <c r="B1057" s="494" t="s">
        <v>386</v>
      </c>
      <c r="C1057" s="499"/>
      <c r="D1057" s="499"/>
      <c r="E1057" s="499"/>
      <c r="F1057" s="499"/>
      <c r="G1057" s="499"/>
      <c r="H1057" s="499"/>
      <c r="I1057" s="17"/>
      <c r="J1057" s="18"/>
      <c r="K1057" s="18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</row>
    <row r="1058" spans="1:27" ht="15" customHeight="1" x14ac:dyDescent="0.25">
      <c r="A1058" s="31"/>
      <c r="B1058" s="280" t="s">
        <v>2</v>
      </c>
      <c r="C1058" s="240" t="s">
        <v>5</v>
      </c>
      <c r="D1058" s="240" t="s">
        <v>31</v>
      </c>
      <c r="E1058" s="240" t="s">
        <v>32</v>
      </c>
      <c r="F1058" s="240" t="s">
        <v>33</v>
      </c>
      <c r="G1058" s="31"/>
      <c r="H1058" s="31"/>
      <c r="I1058" s="17"/>
      <c r="J1058" s="18"/>
      <c r="K1058" s="18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</row>
    <row r="1059" spans="1:27" ht="15" customHeight="1" x14ac:dyDescent="0.25">
      <c r="A1059" s="28"/>
      <c r="B1059" s="33" t="s">
        <v>185</v>
      </c>
      <c r="C1059" s="34"/>
      <c r="D1059" s="34"/>
      <c r="E1059" s="34"/>
      <c r="F1059" s="35">
        <v>305.45</v>
      </c>
      <c r="G1059" s="28"/>
      <c r="H1059" s="28"/>
      <c r="I1059" s="17"/>
      <c r="J1059" s="18"/>
      <c r="K1059" s="18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  <c r="AA1059" s="2"/>
    </row>
    <row r="1060" spans="1:27" ht="15" customHeight="1" x14ac:dyDescent="0.25">
      <c r="A1060" s="28"/>
      <c r="B1060" s="33" t="s">
        <v>30</v>
      </c>
      <c r="C1060" s="34"/>
      <c r="D1060" s="34"/>
      <c r="E1060" s="34"/>
      <c r="F1060" s="35">
        <v>22.25</v>
      </c>
      <c r="G1060" s="28"/>
      <c r="H1060" s="28"/>
      <c r="I1060" s="17"/>
      <c r="J1060" s="18"/>
      <c r="K1060" s="18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  <c r="AA1060" s="2"/>
    </row>
    <row r="1061" spans="1:27" ht="15" customHeight="1" x14ac:dyDescent="0.25">
      <c r="A1061" s="28"/>
      <c r="B1061" s="33" t="s">
        <v>10</v>
      </c>
      <c r="C1061" s="34"/>
      <c r="D1061" s="34"/>
      <c r="E1061" s="34"/>
      <c r="F1061" s="35">
        <v>35.24</v>
      </c>
      <c r="G1061" s="28"/>
      <c r="H1061" s="28"/>
      <c r="I1061" s="17"/>
      <c r="J1061" s="18"/>
      <c r="K1061" s="18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  <c r="AA1061" s="2"/>
    </row>
    <row r="1062" spans="1:27" ht="15" customHeight="1" x14ac:dyDescent="0.25">
      <c r="A1062" s="28"/>
      <c r="B1062" s="33" t="s">
        <v>220</v>
      </c>
      <c r="C1062" s="34"/>
      <c r="D1062" s="34"/>
      <c r="E1062" s="34"/>
      <c r="F1062" s="35">
        <v>2.4</v>
      </c>
      <c r="G1062" s="28"/>
      <c r="H1062" s="28"/>
      <c r="I1062" s="17"/>
      <c r="J1062" s="18"/>
      <c r="K1062" s="18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2"/>
    </row>
    <row r="1063" spans="1:27" ht="15" customHeight="1" x14ac:dyDescent="0.25">
      <c r="A1063" s="28"/>
      <c r="B1063" s="33" t="s">
        <v>221</v>
      </c>
      <c r="C1063" s="34"/>
      <c r="D1063" s="34"/>
      <c r="E1063" s="34"/>
      <c r="F1063" s="35">
        <v>2.4</v>
      </c>
      <c r="G1063" s="28"/>
      <c r="H1063" s="28"/>
      <c r="I1063" s="17"/>
      <c r="J1063" s="18"/>
      <c r="K1063" s="18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  <c r="AA1063" s="2"/>
    </row>
    <row r="1064" spans="1:27" ht="15" customHeight="1" x14ac:dyDescent="0.25">
      <c r="A1064" s="28"/>
      <c r="B1064" s="33" t="s">
        <v>218</v>
      </c>
      <c r="C1064" s="34"/>
      <c r="D1064" s="34"/>
      <c r="E1064" s="34"/>
      <c r="F1064" s="35">
        <v>3.2</v>
      </c>
      <c r="G1064" s="28"/>
      <c r="H1064" s="28"/>
      <c r="I1064" s="17"/>
      <c r="J1064" s="18"/>
      <c r="K1064" s="18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2"/>
    </row>
    <row r="1065" spans="1:27" ht="15" customHeight="1" x14ac:dyDescent="0.25">
      <c r="A1065" s="28"/>
      <c r="B1065" s="33" t="s">
        <v>219</v>
      </c>
      <c r="C1065" s="34"/>
      <c r="D1065" s="34"/>
      <c r="E1065" s="34"/>
      <c r="F1065" s="35">
        <v>3.2</v>
      </c>
      <c r="G1065" s="28"/>
      <c r="H1065" s="28"/>
      <c r="I1065" s="17"/>
      <c r="J1065" s="18"/>
      <c r="K1065" s="18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2"/>
    </row>
    <row r="1066" spans="1:27" ht="15" customHeight="1" x14ac:dyDescent="0.25">
      <c r="A1066" s="28"/>
      <c r="B1066" s="33" t="s">
        <v>9</v>
      </c>
      <c r="C1066" s="34"/>
      <c r="D1066" s="34"/>
      <c r="E1066" s="34"/>
      <c r="F1066" s="35">
        <v>19.899999999999999</v>
      </c>
      <c r="G1066" s="28"/>
      <c r="H1066" s="28"/>
      <c r="I1066" s="17"/>
      <c r="J1066" s="18"/>
      <c r="K1066" s="18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  <c r="Z1066" s="2"/>
      <c r="AA1066" s="2"/>
    </row>
    <row r="1067" spans="1:27" ht="15" customHeight="1" x14ac:dyDescent="0.25">
      <c r="A1067" s="28"/>
      <c r="B1067" s="33" t="s">
        <v>381</v>
      </c>
      <c r="C1067" s="34"/>
      <c r="D1067" s="34"/>
      <c r="E1067" s="34"/>
      <c r="F1067" s="35">
        <v>9.25</v>
      </c>
      <c r="G1067" s="28"/>
      <c r="H1067" s="28"/>
      <c r="I1067" s="17"/>
      <c r="J1067" s="18"/>
      <c r="K1067" s="18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  <c r="Z1067" s="2"/>
      <c r="AA1067" s="2"/>
    </row>
    <row r="1068" spans="1:27" ht="15" customHeight="1" x14ac:dyDescent="0.25">
      <c r="A1068" s="28"/>
      <c r="B1068" s="33" t="s">
        <v>206</v>
      </c>
      <c r="C1068" s="34"/>
      <c r="D1068" s="34"/>
      <c r="E1068" s="34"/>
      <c r="F1068" s="35">
        <v>4.1100000000000003</v>
      </c>
      <c r="G1068" s="28"/>
      <c r="H1068" s="28"/>
      <c r="I1068" s="17"/>
      <c r="J1068" s="18"/>
      <c r="K1068" s="18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  <c r="Z1068" s="2"/>
      <c r="AA1068" s="2"/>
    </row>
    <row r="1069" spans="1:27" ht="15" customHeight="1" x14ac:dyDescent="0.25">
      <c r="A1069" s="28"/>
      <c r="B1069" s="33" t="s">
        <v>382</v>
      </c>
      <c r="C1069" s="34"/>
      <c r="D1069" s="34"/>
      <c r="E1069" s="34"/>
      <c r="F1069" s="35">
        <v>2.0299999999999998</v>
      </c>
      <c r="G1069" s="28"/>
      <c r="H1069" s="28"/>
      <c r="I1069" s="17"/>
      <c r="J1069" s="18"/>
      <c r="K1069" s="18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  <c r="Z1069" s="2"/>
      <c r="AA1069" s="2"/>
    </row>
    <row r="1070" spans="1:27" ht="15" customHeight="1" x14ac:dyDescent="0.25">
      <c r="A1070" s="28"/>
      <c r="B1070" s="33" t="s">
        <v>383</v>
      </c>
      <c r="C1070" s="34"/>
      <c r="D1070" s="34"/>
      <c r="E1070" s="34"/>
      <c r="F1070" s="35">
        <v>18.170000000000002</v>
      </c>
      <c r="G1070" s="28"/>
      <c r="H1070" s="28"/>
      <c r="I1070" s="17"/>
      <c r="J1070" s="18"/>
      <c r="K1070" s="18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  <c r="Z1070" s="2"/>
      <c r="AA1070" s="2"/>
    </row>
    <row r="1071" spans="1:27" ht="15" customHeight="1" x14ac:dyDescent="0.25">
      <c r="A1071" s="28"/>
      <c r="B1071" s="33" t="s">
        <v>384</v>
      </c>
      <c r="C1071" s="34"/>
      <c r="D1071" s="34"/>
      <c r="E1071" s="34"/>
      <c r="F1071" s="35">
        <v>18.170000000000002</v>
      </c>
      <c r="G1071" s="28"/>
      <c r="H1071" s="28"/>
      <c r="I1071" s="17"/>
      <c r="J1071" s="18"/>
      <c r="K1071" s="18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  <c r="Y1071" s="2"/>
      <c r="Z1071" s="2"/>
      <c r="AA1071" s="2"/>
    </row>
    <row r="1072" spans="1:27" ht="15" customHeight="1" x14ac:dyDescent="0.25">
      <c r="A1072" s="28"/>
      <c r="B1072" s="33" t="s">
        <v>198</v>
      </c>
      <c r="C1072" s="34"/>
      <c r="D1072" s="34"/>
      <c r="E1072" s="34"/>
      <c r="F1072" s="35">
        <v>11.97</v>
      </c>
      <c r="G1072" s="28"/>
      <c r="H1072" s="28"/>
      <c r="I1072" s="17"/>
      <c r="J1072" s="18"/>
      <c r="K1072" s="18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  <c r="Y1072" s="2"/>
      <c r="Z1072" s="2"/>
      <c r="AA1072" s="2"/>
    </row>
    <row r="1073" spans="1:27" ht="15" customHeight="1" x14ac:dyDescent="0.25">
      <c r="A1073" s="28"/>
      <c r="B1073" s="33" t="s">
        <v>199</v>
      </c>
      <c r="C1073" s="34"/>
      <c r="D1073" s="34"/>
      <c r="E1073" s="34"/>
      <c r="F1073" s="35">
        <v>9.2200000000000006</v>
      </c>
      <c r="G1073" s="28"/>
      <c r="H1073" s="28"/>
      <c r="I1073" s="17"/>
      <c r="J1073" s="18"/>
      <c r="K1073" s="18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  <c r="Y1073" s="2"/>
      <c r="Z1073" s="2"/>
      <c r="AA1073" s="2"/>
    </row>
    <row r="1074" spans="1:27" ht="15" customHeight="1" x14ac:dyDescent="0.25">
      <c r="A1074" s="28"/>
      <c r="B1074" s="33" t="s">
        <v>200</v>
      </c>
      <c r="C1074" s="34"/>
      <c r="D1074" s="34"/>
      <c r="E1074" s="34"/>
      <c r="F1074" s="35">
        <v>8.1</v>
      </c>
      <c r="G1074" s="28"/>
      <c r="H1074" s="28"/>
      <c r="I1074" s="17"/>
      <c r="J1074" s="18"/>
      <c r="K1074" s="18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  <c r="Y1074" s="2"/>
      <c r="Z1074" s="2"/>
      <c r="AA1074" s="2"/>
    </row>
    <row r="1075" spans="1:27" ht="15" customHeight="1" x14ac:dyDescent="0.25">
      <c r="A1075" s="28"/>
      <c r="B1075" s="33" t="s">
        <v>201</v>
      </c>
      <c r="C1075" s="34"/>
      <c r="D1075" s="34"/>
      <c r="E1075" s="34"/>
      <c r="F1075" s="35">
        <v>6.12</v>
      </c>
      <c r="G1075" s="28"/>
      <c r="H1075" s="28"/>
      <c r="I1075" s="17"/>
      <c r="J1075" s="18"/>
      <c r="K1075" s="18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  <c r="Y1075" s="2"/>
      <c r="Z1075" s="2"/>
      <c r="AA1075" s="2"/>
    </row>
    <row r="1076" spans="1:27" ht="15" customHeight="1" x14ac:dyDescent="0.25">
      <c r="A1076" s="28"/>
      <c r="B1076" s="33" t="s">
        <v>188</v>
      </c>
      <c r="C1076" s="34"/>
      <c r="D1076" s="34"/>
      <c r="E1076" s="34"/>
      <c r="F1076" s="35">
        <v>17.260000000000002</v>
      </c>
      <c r="G1076" s="28"/>
      <c r="H1076" s="28"/>
      <c r="I1076" s="17"/>
      <c r="J1076" s="18"/>
      <c r="K1076" s="18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  <c r="Y1076" s="2"/>
      <c r="Z1076" s="2"/>
      <c r="AA1076" s="2"/>
    </row>
    <row r="1077" spans="1:27" ht="15" customHeight="1" x14ac:dyDescent="0.25">
      <c r="A1077" s="28"/>
      <c r="B1077" s="33" t="s">
        <v>187</v>
      </c>
      <c r="C1077" s="34"/>
      <c r="D1077" s="34"/>
      <c r="E1077" s="34"/>
      <c r="F1077" s="35">
        <v>20.11</v>
      </c>
      <c r="G1077" s="28"/>
      <c r="H1077" s="28"/>
      <c r="I1077" s="17"/>
      <c r="J1077" s="18"/>
      <c r="K1077" s="18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  <c r="Y1077" s="2"/>
      <c r="Z1077" s="2"/>
      <c r="AA1077" s="2"/>
    </row>
    <row r="1078" spans="1:27" ht="15" customHeight="1" x14ac:dyDescent="0.25">
      <c r="A1078" s="28"/>
      <c r="B1078" s="33" t="s">
        <v>160</v>
      </c>
      <c r="C1078" s="34"/>
      <c r="D1078" s="34"/>
      <c r="E1078" s="34"/>
      <c r="F1078" s="35">
        <v>3.16</v>
      </c>
      <c r="G1078" s="28"/>
      <c r="H1078" s="28"/>
      <c r="I1078" s="17"/>
      <c r="J1078" s="18"/>
      <c r="K1078" s="18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  <c r="Y1078" s="2"/>
      <c r="Z1078" s="2"/>
      <c r="AA1078" s="2"/>
    </row>
    <row r="1079" spans="1:27" ht="15" customHeight="1" x14ac:dyDescent="0.25">
      <c r="A1079" s="28"/>
      <c r="B1079" s="33" t="s">
        <v>22</v>
      </c>
      <c r="C1079" s="34"/>
      <c r="D1079" s="34"/>
      <c r="E1079" s="34"/>
      <c r="F1079" s="35">
        <v>3.6</v>
      </c>
      <c r="G1079" s="28"/>
      <c r="H1079" s="28"/>
      <c r="I1079" s="17"/>
      <c r="J1079" s="18"/>
      <c r="K1079" s="18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  <c r="Y1079" s="2"/>
      <c r="Z1079" s="2"/>
      <c r="AA1079" s="2"/>
    </row>
    <row r="1080" spans="1:27" ht="15" customHeight="1" x14ac:dyDescent="0.25">
      <c r="A1080" s="28"/>
      <c r="B1080" s="33" t="s">
        <v>21</v>
      </c>
      <c r="C1080" s="34"/>
      <c r="D1080" s="34"/>
      <c r="E1080" s="34"/>
      <c r="F1080" s="35">
        <v>16.489999999999998</v>
      </c>
      <c r="G1080" s="28"/>
      <c r="H1080" s="28"/>
      <c r="I1080" s="17"/>
      <c r="J1080" s="18"/>
      <c r="K1080" s="18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  <c r="Y1080" s="2"/>
      <c r="Z1080" s="2"/>
      <c r="AA1080" s="2"/>
    </row>
    <row r="1081" spans="1:27" ht="15" customHeight="1" x14ac:dyDescent="0.25">
      <c r="A1081" s="28"/>
      <c r="B1081" s="33" t="s">
        <v>154</v>
      </c>
      <c r="C1081" s="34"/>
      <c r="D1081" s="34"/>
      <c r="E1081" s="34"/>
      <c r="F1081" s="35">
        <v>8.9700000000000006</v>
      </c>
      <c r="G1081" s="28"/>
      <c r="H1081" s="28"/>
      <c r="I1081" s="17"/>
      <c r="J1081" s="18"/>
      <c r="K1081" s="18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  <c r="Y1081" s="2"/>
      <c r="Z1081" s="2"/>
      <c r="AA1081" s="2"/>
    </row>
    <row r="1082" spans="1:27" ht="15" customHeight="1" x14ac:dyDescent="0.25">
      <c r="A1082" s="28"/>
      <c r="B1082" s="33" t="s">
        <v>385</v>
      </c>
      <c r="C1082" s="34"/>
      <c r="D1082" s="34"/>
      <c r="E1082" s="34"/>
      <c r="F1082" s="35">
        <v>6.84</v>
      </c>
      <c r="G1082" s="28"/>
      <c r="H1082" s="28"/>
      <c r="I1082" s="17"/>
      <c r="J1082" s="18"/>
      <c r="K1082" s="18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  <c r="Y1082" s="2"/>
      <c r="Z1082" s="2"/>
      <c r="AA1082" s="2"/>
    </row>
    <row r="1083" spans="1:27" ht="15" customHeight="1" x14ac:dyDescent="0.25">
      <c r="A1083" s="28"/>
      <c r="B1083" s="33" t="s">
        <v>20</v>
      </c>
      <c r="C1083" s="34"/>
      <c r="D1083" s="34"/>
      <c r="E1083" s="34"/>
      <c r="F1083" s="35">
        <v>8.64</v>
      </c>
      <c r="G1083" s="28"/>
      <c r="H1083" s="28"/>
      <c r="I1083" s="17"/>
      <c r="J1083" s="18"/>
      <c r="K1083" s="18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  <c r="Y1083" s="2"/>
      <c r="Z1083" s="2"/>
      <c r="AA1083" s="2"/>
    </row>
    <row r="1084" spans="1:27" ht="15" customHeight="1" x14ac:dyDescent="0.25">
      <c r="A1084" s="28"/>
      <c r="B1084" s="33" t="s">
        <v>178</v>
      </c>
      <c r="C1084" s="34"/>
      <c r="D1084" s="34"/>
      <c r="E1084" s="34"/>
      <c r="F1084" s="35">
        <v>54.23</v>
      </c>
      <c r="G1084" s="28"/>
      <c r="H1084" s="28"/>
      <c r="I1084" s="17"/>
      <c r="J1084" s="18"/>
      <c r="K1084" s="18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  <c r="Y1084" s="2"/>
      <c r="Z1084" s="2"/>
      <c r="AA1084" s="2"/>
    </row>
    <row r="1085" spans="1:27" ht="15" customHeight="1" x14ac:dyDescent="0.25">
      <c r="A1085" s="28"/>
      <c r="B1085" s="33" t="s">
        <v>387</v>
      </c>
      <c r="C1085" s="34"/>
      <c r="D1085" s="34"/>
      <c r="E1085" s="34"/>
      <c r="F1085" s="35">
        <v>36.35</v>
      </c>
      <c r="G1085" s="28"/>
      <c r="H1085" s="28"/>
      <c r="I1085" s="17"/>
      <c r="J1085" s="18"/>
      <c r="K1085" s="18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  <c r="Y1085" s="2"/>
      <c r="Z1085" s="2"/>
      <c r="AA1085" s="2"/>
    </row>
    <row r="1086" spans="1:27" ht="15" customHeight="1" x14ac:dyDescent="0.25">
      <c r="A1086" s="28"/>
      <c r="B1086" s="424" t="s">
        <v>37</v>
      </c>
      <c r="C1086" s="429"/>
      <c r="D1086" s="429"/>
      <c r="E1086" s="429"/>
      <c r="F1086" s="87">
        <f>SUM(F1059:F1085)</f>
        <v>656.83</v>
      </c>
      <c r="G1086" s="28"/>
      <c r="H1086" s="28"/>
      <c r="I1086" s="17"/>
      <c r="J1086" s="18"/>
      <c r="K1086" s="18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  <c r="Y1086" s="2"/>
      <c r="Z1086" s="2"/>
      <c r="AA1086" s="2"/>
    </row>
    <row r="1087" spans="1:27" ht="15" customHeight="1" x14ac:dyDescent="0.25">
      <c r="A1087" s="14"/>
      <c r="B1087" s="15"/>
      <c r="C1087" s="15"/>
      <c r="D1087" s="15"/>
      <c r="E1087" s="15"/>
      <c r="F1087" s="15"/>
      <c r="G1087" s="15"/>
      <c r="H1087" s="16"/>
      <c r="I1087" s="17"/>
      <c r="J1087" s="18"/>
      <c r="K1087" s="18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  <c r="Y1087" s="2"/>
      <c r="Z1087" s="2"/>
      <c r="AA1087" s="2"/>
    </row>
    <row r="1088" spans="1:27" ht="30" customHeight="1" x14ac:dyDescent="0.25">
      <c r="A1088" s="235" t="s">
        <v>749</v>
      </c>
      <c r="B1088" s="430" t="s">
        <v>388</v>
      </c>
      <c r="C1088" s="431"/>
      <c r="D1088" s="431"/>
      <c r="E1088" s="431"/>
      <c r="F1088" s="431"/>
      <c r="G1088" s="431"/>
      <c r="H1088" s="431"/>
      <c r="I1088" s="17"/>
      <c r="J1088" s="18"/>
      <c r="K1088" s="18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  <c r="Y1088" s="2"/>
      <c r="Z1088" s="2"/>
      <c r="AA1088" s="2"/>
    </row>
    <row r="1089" spans="1:27" ht="15" customHeight="1" x14ac:dyDescent="0.25">
      <c r="A1089" s="30"/>
      <c r="B1089" s="240" t="s">
        <v>2</v>
      </c>
      <c r="C1089" s="240" t="s">
        <v>5</v>
      </c>
      <c r="D1089" s="240" t="s">
        <v>31</v>
      </c>
      <c r="E1089" s="240" t="s">
        <v>39</v>
      </c>
      <c r="F1089" s="240" t="s">
        <v>32</v>
      </c>
      <c r="G1089" s="240" t="s">
        <v>33</v>
      </c>
      <c r="H1089" s="31"/>
      <c r="I1089" s="17"/>
      <c r="J1089" s="18"/>
      <c r="K1089" s="18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  <c r="Y1089" s="2"/>
      <c r="Z1089" s="2"/>
      <c r="AA1089" s="2"/>
    </row>
    <row r="1090" spans="1:27" ht="15" customHeight="1" x14ac:dyDescent="0.25">
      <c r="A1090" s="14"/>
      <c r="B1090" s="33" t="s">
        <v>291</v>
      </c>
      <c r="C1090" s="234">
        <v>23.25</v>
      </c>
      <c r="D1090" s="234">
        <v>2.7</v>
      </c>
      <c r="E1090" s="234">
        <f t="shared" ref="E1090:E1173" si="23">C1090*D1090</f>
        <v>62.775000000000006</v>
      </c>
      <c r="F1090" s="234">
        <v>25.48</v>
      </c>
      <c r="G1090" s="234">
        <f t="shared" ref="G1090:G1173" si="24">E1090-F1090</f>
        <v>37.295000000000002</v>
      </c>
      <c r="H1090" s="28"/>
      <c r="I1090" s="17"/>
      <c r="J1090" s="18"/>
      <c r="K1090" s="18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  <c r="Y1090" s="2"/>
      <c r="Z1090" s="2"/>
      <c r="AA1090" s="2"/>
    </row>
    <row r="1091" spans="1:27" ht="15" customHeight="1" x14ac:dyDescent="0.25">
      <c r="A1091" s="14"/>
      <c r="B1091" s="33" t="s">
        <v>292</v>
      </c>
      <c r="C1091" s="234">
        <v>21.5</v>
      </c>
      <c r="D1091" s="234">
        <v>2.7</v>
      </c>
      <c r="E1091" s="234">
        <f t="shared" si="23"/>
        <v>58.050000000000004</v>
      </c>
      <c r="F1091" s="234">
        <v>21.02</v>
      </c>
      <c r="G1091" s="234">
        <f t="shared" si="24"/>
        <v>37.03</v>
      </c>
      <c r="H1091" s="28"/>
      <c r="I1091" s="17"/>
      <c r="J1091" s="18"/>
      <c r="K1091" s="18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  <c r="Y1091" s="2"/>
      <c r="Z1091" s="2"/>
      <c r="AA1091" s="2"/>
    </row>
    <row r="1092" spans="1:27" ht="15" customHeight="1" x14ac:dyDescent="0.25">
      <c r="A1092" s="14"/>
      <c r="B1092" s="33" t="s">
        <v>293</v>
      </c>
      <c r="C1092" s="234">
        <v>13.8</v>
      </c>
      <c r="D1092" s="234">
        <v>2.7</v>
      </c>
      <c r="E1092" s="234">
        <f t="shared" si="23"/>
        <v>37.260000000000005</v>
      </c>
      <c r="F1092" s="234">
        <v>0</v>
      </c>
      <c r="G1092" s="234">
        <f t="shared" si="24"/>
        <v>37.260000000000005</v>
      </c>
      <c r="H1092" s="28"/>
      <c r="I1092" s="17"/>
      <c r="J1092" s="18"/>
      <c r="K1092" s="18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  <c r="Y1092" s="2"/>
      <c r="Z1092" s="2"/>
      <c r="AA1092" s="2"/>
    </row>
    <row r="1093" spans="1:27" ht="15" customHeight="1" x14ac:dyDescent="0.25">
      <c r="A1093" s="14"/>
      <c r="B1093" s="33" t="s">
        <v>294</v>
      </c>
      <c r="C1093" s="234">
        <v>3.1</v>
      </c>
      <c r="D1093" s="234">
        <v>2.7</v>
      </c>
      <c r="E1093" s="234">
        <f t="shared" si="23"/>
        <v>8.370000000000001</v>
      </c>
      <c r="F1093" s="234"/>
      <c r="G1093" s="234">
        <f t="shared" si="24"/>
        <v>8.370000000000001</v>
      </c>
      <c r="H1093" s="28"/>
      <c r="I1093" s="17"/>
      <c r="J1093" s="18"/>
      <c r="K1093" s="18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  <c r="Y1093" s="2"/>
      <c r="Z1093" s="2"/>
      <c r="AA1093" s="2"/>
    </row>
    <row r="1094" spans="1:27" ht="15" customHeight="1" x14ac:dyDescent="0.25">
      <c r="A1094" s="14"/>
      <c r="B1094" s="33" t="s">
        <v>295</v>
      </c>
      <c r="C1094" s="234">
        <v>6.35</v>
      </c>
      <c r="D1094" s="234">
        <v>2.7</v>
      </c>
      <c r="E1094" s="234">
        <f t="shared" si="23"/>
        <v>17.145</v>
      </c>
      <c r="F1094" s="234">
        <v>2.88</v>
      </c>
      <c r="G1094" s="234">
        <f t="shared" si="24"/>
        <v>14.265000000000001</v>
      </c>
      <c r="H1094" s="28"/>
      <c r="I1094" s="17"/>
      <c r="J1094" s="18"/>
      <c r="K1094" s="18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  <c r="Y1094" s="2"/>
      <c r="Z1094" s="2"/>
      <c r="AA1094" s="2"/>
    </row>
    <row r="1095" spans="1:27" ht="15" customHeight="1" x14ac:dyDescent="0.25">
      <c r="A1095" s="14"/>
      <c r="B1095" s="33" t="s">
        <v>296</v>
      </c>
      <c r="C1095" s="234">
        <v>1.65</v>
      </c>
      <c r="D1095" s="234">
        <v>2.7</v>
      </c>
      <c r="E1095" s="234">
        <f t="shared" si="23"/>
        <v>4.4550000000000001</v>
      </c>
      <c r="F1095" s="234"/>
      <c r="G1095" s="234">
        <f t="shared" si="24"/>
        <v>4.4550000000000001</v>
      </c>
      <c r="H1095" s="28"/>
      <c r="I1095" s="17"/>
      <c r="J1095" s="18"/>
      <c r="K1095" s="18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  <c r="Y1095" s="2"/>
      <c r="Z1095" s="2"/>
      <c r="AA1095" s="2"/>
    </row>
    <row r="1096" spans="1:27" ht="15" customHeight="1" x14ac:dyDescent="0.25">
      <c r="A1096" s="14"/>
      <c r="B1096" s="33" t="s">
        <v>297</v>
      </c>
      <c r="C1096" s="234">
        <v>8.25</v>
      </c>
      <c r="D1096" s="234">
        <v>2.7</v>
      </c>
      <c r="E1096" s="234">
        <f t="shared" si="23"/>
        <v>22.275000000000002</v>
      </c>
      <c r="F1096" s="234"/>
      <c r="G1096" s="234">
        <f t="shared" si="24"/>
        <v>22.275000000000002</v>
      </c>
      <c r="H1096" s="28"/>
      <c r="I1096" s="17"/>
      <c r="J1096" s="18"/>
      <c r="K1096" s="18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  <c r="Y1096" s="2"/>
      <c r="Z1096" s="2"/>
      <c r="AA1096" s="2"/>
    </row>
    <row r="1097" spans="1:27" ht="15" customHeight="1" x14ac:dyDescent="0.25">
      <c r="A1097" s="14"/>
      <c r="B1097" s="33" t="s">
        <v>298</v>
      </c>
      <c r="C1097" s="234">
        <v>5</v>
      </c>
      <c r="D1097" s="234">
        <v>2.7</v>
      </c>
      <c r="E1097" s="234">
        <f t="shared" si="23"/>
        <v>13.5</v>
      </c>
      <c r="F1097" s="234">
        <v>1.8</v>
      </c>
      <c r="G1097" s="234">
        <f t="shared" si="24"/>
        <v>11.7</v>
      </c>
      <c r="H1097" s="28"/>
      <c r="I1097" s="17"/>
      <c r="J1097" s="18"/>
      <c r="K1097" s="18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  <c r="Y1097" s="2"/>
      <c r="Z1097" s="2"/>
      <c r="AA1097" s="2"/>
    </row>
    <row r="1098" spans="1:27" ht="15" customHeight="1" x14ac:dyDescent="0.25">
      <c r="A1098" s="14"/>
      <c r="B1098" s="33" t="s">
        <v>299</v>
      </c>
      <c r="C1098" s="234">
        <v>4.45</v>
      </c>
      <c r="D1098" s="234">
        <v>2.71</v>
      </c>
      <c r="E1098" s="234">
        <f t="shared" si="23"/>
        <v>12.0595</v>
      </c>
      <c r="F1098" s="234">
        <v>3.06</v>
      </c>
      <c r="G1098" s="234">
        <f t="shared" si="24"/>
        <v>8.9994999999999994</v>
      </c>
      <c r="H1098" s="28"/>
      <c r="I1098" s="17"/>
      <c r="J1098" s="18"/>
      <c r="K1098" s="18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  <c r="Y1098" s="2"/>
      <c r="Z1098" s="2"/>
      <c r="AA1098" s="2"/>
    </row>
    <row r="1099" spans="1:27" ht="15" customHeight="1" x14ac:dyDescent="0.25">
      <c r="A1099" s="14"/>
      <c r="B1099" s="33" t="s">
        <v>300</v>
      </c>
      <c r="C1099" s="234">
        <v>5</v>
      </c>
      <c r="D1099" s="234">
        <v>2.71</v>
      </c>
      <c r="E1099" s="234">
        <f t="shared" si="23"/>
        <v>13.55</v>
      </c>
      <c r="F1099" s="234">
        <v>2.54</v>
      </c>
      <c r="G1099" s="234">
        <f t="shared" si="24"/>
        <v>11.010000000000002</v>
      </c>
      <c r="H1099" s="28"/>
      <c r="I1099" s="17"/>
      <c r="J1099" s="18"/>
      <c r="K1099" s="18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  <c r="Y1099" s="2"/>
      <c r="Z1099" s="2"/>
      <c r="AA1099" s="2"/>
    </row>
    <row r="1100" spans="1:27" ht="15" customHeight="1" x14ac:dyDescent="0.25">
      <c r="A1100" s="14"/>
      <c r="B1100" s="33" t="s">
        <v>301</v>
      </c>
      <c r="C1100" s="234">
        <v>4.45</v>
      </c>
      <c r="D1100" s="234">
        <v>2.71</v>
      </c>
      <c r="E1100" s="234">
        <f t="shared" si="23"/>
        <v>12.0595</v>
      </c>
      <c r="F1100" s="234"/>
      <c r="G1100" s="234">
        <f t="shared" si="24"/>
        <v>12.0595</v>
      </c>
      <c r="H1100" s="28"/>
      <c r="I1100" s="17"/>
      <c r="J1100" s="18"/>
      <c r="K1100" s="18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  <c r="Y1100" s="2"/>
      <c r="Z1100" s="2"/>
      <c r="AA1100" s="2"/>
    </row>
    <row r="1101" spans="1:27" ht="15" customHeight="1" x14ac:dyDescent="0.25">
      <c r="A1101" s="14"/>
      <c r="B1101" s="33" t="s">
        <v>302</v>
      </c>
      <c r="C1101" s="234">
        <v>5</v>
      </c>
      <c r="D1101" s="234">
        <v>2.71</v>
      </c>
      <c r="E1101" s="234">
        <f t="shared" si="23"/>
        <v>13.55</v>
      </c>
      <c r="F1101" s="234">
        <v>1.8</v>
      </c>
      <c r="G1101" s="234">
        <f t="shared" si="24"/>
        <v>11.75</v>
      </c>
      <c r="H1101" s="28"/>
      <c r="I1101" s="17"/>
      <c r="J1101" s="18"/>
      <c r="K1101" s="18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  <c r="Y1101" s="2"/>
      <c r="Z1101" s="2"/>
      <c r="AA1101" s="2"/>
    </row>
    <row r="1102" spans="1:27" ht="15" customHeight="1" x14ac:dyDescent="0.25">
      <c r="A1102" s="14"/>
      <c r="B1102" s="33" t="s">
        <v>303</v>
      </c>
      <c r="C1102" s="234">
        <v>4.1500000000000004</v>
      </c>
      <c r="D1102" s="234">
        <v>3.54</v>
      </c>
      <c r="E1102" s="234">
        <f t="shared" si="23"/>
        <v>14.691000000000001</v>
      </c>
      <c r="F1102" s="234"/>
      <c r="G1102" s="234">
        <f t="shared" si="24"/>
        <v>14.691000000000001</v>
      </c>
      <c r="H1102" s="28"/>
      <c r="I1102" s="17"/>
      <c r="J1102" s="18"/>
      <c r="K1102" s="18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  <c r="Y1102" s="2"/>
      <c r="Z1102" s="2"/>
      <c r="AA1102" s="2"/>
    </row>
    <row r="1103" spans="1:27" ht="15" customHeight="1" x14ac:dyDescent="0.25">
      <c r="A1103" s="14"/>
      <c r="B1103" s="33" t="s">
        <v>304</v>
      </c>
      <c r="C1103" s="234">
        <v>4.1500000000000004</v>
      </c>
      <c r="D1103" s="234">
        <v>3.54</v>
      </c>
      <c r="E1103" s="234">
        <f t="shared" si="23"/>
        <v>14.691000000000001</v>
      </c>
      <c r="F1103" s="234"/>
      <c r="G1103" s="234">
        <f t="shared" si="24"/>
        <v>14.691000000000001</v>
      </c>
      <c r="H1103" s="28"/>
      <c r="I1103" s="17"/>
      <c r="J1103" s="18"/>
      <c r="K1103" s="18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  <c r="Y1103" s="2"/>
      <c r="Z1103" s="2"/>
      <c r="AA1103" s="2"/>
    </row>
    <row r="1104" spans="1:27" ht="15" customHeight="1" x14ac:dyDescent="0.25">
      <c r="A1104" s="14"/>
      <c r="B1104" s="33" t="s">
        <v>305</v>
      </c>
      <c r="C1104" s="234">
        <v>4.8</v>
      </c>
      <c r="D1104" s="234">
        <v>3.54</v>
      </c>
      <c r="E1104" s="234">
        <f t="shared" si="23"/>
        <v>16.992000000000001</v>
      </c>
      <c r="F1104" s="234">
        <v>4.1399999999999997</v>
      </c>
      <c r="G1104" s="234">
        <f t="shared" si="24"/>
        <v>12.852</v>
      </c>
      <c r="H1104" s="28"/>
      <c r="I1104" s="17"/>
      <c r="J1104" s="18"/>
      <c r="K1104" s="18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  <c r="Y1104" s="2"/>
      <c r="Z1104" s="2"/>
      <c r="AA1104" s="2"/>
    </row>
    <row r="1105" spans="1:27" ht="15" customHeight="1" x14ac:dyDescent="0.25">
      <c r="A1105" s="14"/>
      <c r="B1105" s="33" t="s">
        <v>306</v>
      </c>
      <c r="C1105" s="234">
        <v>4.8</v>
      </c>
      <c r="D1105" s="234">
        <v>3.54</v>
      </c>
      <c r="E1105" s="234">
        <f t="shared" si="23"/>
        <v>16.992000000000001</v>
      </c>
      <c r="F1105" s="234">
        <v>4.37</v>
      </c>
      <c r="G1105" s="234">
        <f t="shared" si="24"/>
        <v>12.622</v>
      </c>
      <c r="H1105" s="28"/>
      <c r="I1105" s="17"/>
      <c r="J1105" s="18"/>
      <c r="K1105" s="18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  <c r="Y1105" s="2"/>
      <c r="Z1105" s="2"/>
      <c r="AA1105" s="2"/>
    </row>
    <row r="1106" spans="1:27" ht="15" customHeight="1" x14ac:dyDescent="0.25">
      <c r="A1106" s="14"/>
      <c r="B1106" s="33" t="s">
        <v>307</v>
      </c>
      <c r="C1106" s="234">
        <v>4.6500000000000004</v>
      </c>
      <c r="D1106" s="234">
        <v>2.61</v>
      </c>
      <c r="E1106" s="234">
        <f t="shared" si="23"/>
        <v>12.1365</v>
      </c>
      <c r="F1106" s="234"/>
      <c r="G1106" s="234">
        <f t="shared" si="24"/>
        <v>12.1365</v>
      </c>
      <c r="H1106" s="28"/>
      <c r="I1106" s="17"/>
      <c r="J1106" s="18"/>
      <c r="K1106" s="18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  <c r="Y1106" s="2"/>
      <c r="Z1106" s="2"/>
      <c r="AA1106" s="2"/>
    </row>
    <row r="1107" spans="1:27" ht="15" customHeight="1" x14ac:dyDescent="0.25">
      <c r="A1107" s="14"/>
      <c r="B1107" s="33" t="s">
        <v>308</v>
      </c>
      <c r="C1107" s="234">
        <v>4.6500000000000004</v>
      </c>
      <c r="D1107" s="234">
        <v>2.61</v>
      </c>
      <c r="E1107" s="234">
        <f t="shared" si="23"/>
        <v>12.1365</v>
      </c>
      <c r="F1107" s="234"/>
      <c r="G1107" s="234">
        <f t="shared" si="24"/>
        <v>12.1365</v>
      </c>
      <c r="H1107" s="28"/>
      <c r="I1107" s="17"/>
      <c r="J1107" s="18"/>
      <c r="K1107" s="18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  <c r="Y1107" s="2"/>
      <c r="Z1107" s="2"/>
      <c r="AA1107" s="2"/>
    </row>
    <row r="1108" spans="1:27" ht="15" customHeight="1" x14ac:dyDescent="0.25">
      <c r="A1108" s="14"/>
      <c r="B1108" s="33" t="s">
        <v>309</v>
      </c>
      <c r="C1108" s="234">
        <v>2</v>
      </c>
      <c r="D1108" s="234">
        <v>2.61</v>
      </c>
      <c r="E1108" s="234">
        <f t="shared" si="23"/>
        <v>5.22</v>
      </c>
      <c r="F1108" s="234">
        <v>1.27</v>
      </c>
      <c r="G1108" s="234">
        <f t="shared" si="24"/>
        <v>3.9499999999999997</v>
      </c>
      <c r="H1108" s="28"/>
      <c r="I1108" s="17"/>
      <c r="J1108" s="18"/>
      <c r="K1108" s="18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  <c r="Y1108" s="2"/>
      <c r="Z1108" s="2"/>
      <c r="AA1108" s="2"/>
    </row>
    <row r="1109" spans="1:27" ht="15" customHeight="1" x14ac:dyDescent="0.25">
      <c r="A1109" s="14"/>
      <c r="B1109" s="33" t="s">
        <v>310</v>
      </c>
      <c r="C1109" s="234">
        <v>2</v>
      </c>
      <c r="D1109" s="234">
        <v>2.61</v>
      </c>
      <c r="E1109" s="234">
        <f t="shared" si="23"/>
        <v>5.22</v>
      </c>
      <c r="F1109" s="234">
        <v>2.54</v>
      </c>
      <c r="G1109" s="234">
        <f t="shared" si="24"/>
        <v>2.6799999999999997</v>
      </c>
      <c r="H1109" s="28"/>
      <c r="I1109" s="17"/>
      <c r="J1109" s="18"/>
      <c r="K1109" s="18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  <c r="Y1109" s="2"/>
      <c r="Z1109" s="2"/>
      <c r="AA1109" s="2"/>
    </row>
    <row r="1110" spans="1:27" ht="15" customHeight="1" x14ac:dyDescent="0.25">
      <c r="A1110" s="14"/>
      <c r="B1110" s="33" t="s">
        <v>311</v>
      </c>
      <c r="C1110" s="234">
        <v>3.44</v>
      </c>
      <c r="D1110" s="234">
        <v>2.4</v>
      </c>
      <c r="E1110" s="234">
        <f t="shared" si="23"/>
        <v>8.2560000000000002</v>
      </c>
      <c r="F1110" s="234"/>
      <c r="G1110" s="234">
        <f t="shared" si="24"/>
        <v>8.2560000000000002</v>
      </c>
      <c r="H1110" s="28"/>
      <c r="I1110" s="17"/>
      <c r="J1110" s="18"/>
      <c r="K1110" s="18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  <c r="Y1110" s="2"/>
      <c r="Z1110" s="2"/>
      <c r="AA1110" s="2"/>
    </row>
    <row r="1111" spans="1:27" ht="15" customHeight="1" x14ac:dyDescent="0.25">
      <c r="A1111" s="28"/>
      <c r="B1111" s="33" t="s">
        <v>312</v>
      </c>
      <c r="C1111" s="234">
        <v>3.15</v>
      </c>
      <c r="D1111" s="234">
        <v>2.4</v>
      </c>
      <c r="E1111" s="234">
        <f t="shared" si="23"/>
        <v>7.56</v>
      </c>
      <c r="F1111" s="234"/>
      <c r="G1111" s="234">
        <f t="shared" si="24"/>
        <v>7.56</v>
      </c>
      <c r="H1111" s="28"/>
      <c r="I1111" s="17"/>
      <c r="J1111" s="18"/>
      <c r="K1111" s="18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  <c r="Y1111" s="2"/>
      <c r="Z1111" s="2"/>
      <c r="AA1111" s="2"/>
    </row>
    <row r="1112" spans="1:27" ht="15" customHeight="1" x14ac:dyDescent="0.25">
      <c r="A1112" s="14"/>
      <c r="B1112" s="33" t="s">
        <v>313</v>
      </c>
      <c r="C1112" s="234">
        <v>1.72</v>
      </c>
      <c r="D1112" s="234">
        <v>2.4</v>
      </c>
      <c r="E1112" s="234">
        <f t="shared" si="23"/>
        <v>4.1280000000000001</v>
      </c>
      <c r="F1112" s="234"/>
      <c r="G1112" s="234">
        <f t="shared" si="24"/>
        <v>4.1280000000000001</v>
      </c>
      <c r="H1112" s="28"/>
      <c r="I1112" s="17"/>
      <c r="J1112" s="18"/>
      <c r="K1112" s="18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  <c r="Y1112" s="2"/>
      <c r="Z1112" s="2"/>
      <c r="AA1112" s="2"/>
    </row>
    <row r="1113" spans="1:27" ht="15" customHeight="1" x14ac:dyDescent="0.25">
      <c r="A1113" s="14"/>
      <c r="B1113" s="33" t="s">
        <v>314</v>
      </c>
      <c r="C1113" s="234">
        <v>1.6</v>
      </c>
      <c r="D1113" s="234">
        <v>2.4</v>
      </c>
      <c r="E1113" s="234">
        <f t="shared" si="23"/>
        <v>3.84</v>
      </c>
      <c r="F1113" s="234"/>
      <c r="G1113" s="234">
        <f t="shared" si="24"/>
        <v>3.84</v>
      </c>
      <c r="H1113" s="28"/>
      <c r="I1113" s="17"/>
      <c r="J1113" s="18"/>
      <c r="K1113" s="18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  <c r="Y1113" s="2"/>
      <c r="Z1113" s="2"/>
      <c r="AA1113" s="2"/>
    </row>
    <row r="1114" spans="1:27" ht="15" customHeight="1" x14ac:dyDescent="0.25">
      <c r="A1114" s="14"/>
      <c r="B1114" s="33" t="s">
        <v>315</v>
      </c>
      <c r="C1114" s="234">
        <v>1.38</v>
      </c>
      <c r="D1114" s="234">
        <v>2.4</v>
      </c>
      <c r="E1114" s="234">
        <f t="shared" si="23"/>
        <v>3.3119999999999998</v>
      </c>
      <c r="F1114" s="234"/>
      <c r="G1114" s="234">
        <f t="shared" si="24"/>
        <v>3.3119999999999998</v>
      </c>
      <c r="H1114" s="28"/>
      <c r="I1114" s="17"/>
      <c r="J1114" s="18"/>
      <c r="K1114" s="18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  <c r="Y1114" s="2"/>
      <c r="Z1114" s="2"/>
      <c r="AA1114" s="2"/>
    </row>
    <row r="1115" spans="1:27" ht="15" customHeight="1" x14ac:dyDescent="0.25">
      <c r="A1115" s="14"/>
      <c r="B1115" s="33" t="s">
        <v>316</v>
      </c>
      <c r="C1115" s="234">
        <v>4.45</v>
      </c>
      <c r="D1115" s="234">
        <v>4.01</v>
      </c>
      <c r="E1115" s="234">
        <f t="shared" si="23"/>
        <v>17.8445</v>
      </c>
      <c r="F1115" s="234">
        <v>1.2</v>
      </c>
      <c r="G1115" s="234">
        <f t="shared" si="24"/>
        <v>16.644500000000001</v>
      </c>
      <c r="H1115" s="28"/>
      <c r="I1115" s="17"/>
      <c r="J1115" s="18"/>
      <c r="K1115" s="18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  <c r="Y1115" s="2"/>
      <c r="Z1115" s="2"/>
      <c r="AA1115" s="2"/>
    </row>
    <row r="1116" spans="1:27" ht="15" customHeight="1" x14ac:dyDescent="0.25">
      <c r="A1116" s="14"/>
      <c r="B1116" s="33" t="s">
        <v>317</v>
      </c>
      <c r="C1116" s="234">
        <v>4.45</v>
      </c>
      <c r="D1116" s="234">
        <v>4.01</v>
      </c>
      <c r="E1116" s="234">
        <f t="shared" si="23"/>
        <v>17.8445</v>
      </c>
      <c r="F1116" s="234">
        <v>2.2999999999999998</v>
      </c>
      <c r="G1116" s="234">
        <f t="shared" si="24"/>
        <v>15.544499999999999</v>
      </c>
      <c r="H1116" s="28"/>
      <c r="I1116" s="17"/>
      <c r="J1116" s="18"/>
      <c r="K1116" s="18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  <c r="Z1116" s="2"/>
      <c r="AA1116" s="2"/>
    </row>
    <row r="1117" spans="1:27" ht="15" customHeight="1" x14ac:dyDescent="0.25">
      <c r="A1117" s="14"/>
      <c r="B1117" s="33" t="s">
        <v>318</v>
      </c>
      <c r="C1117" s="234">
        <v>4.1500000000000004</v>
      </c>
      <c r="D1117" s="234">
        <v>4.01</v>
      </c>
      <c r="E1117" s="234">
        <f t="shared" si="23"/>
        <v>16.641500000000001</v>
      </c>
      <c r="F1117" s="234"/>
      <c r="G1117" s="234">
        <f t="shared" si="24"/>
        <v>16.641500000000001</v>
      </c>
      <c r="H1117" s="28"/>
      <c r="I1117" s="17"/>
      <c r="J1117" s="18"/>
      <c r="K1117" s="18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  <c r="Z1117" s="2"/>
      <c r="AA1117" s="2"/>
    </row>
    <row r="1118" spans="1:27" ht="15" customHeight="1" x14ac:dyDescent="0.25">
      <c r="A1118" s="14"/>
      <c r="B1118" s="33" t="s">
        <v>319</v>
      </c>
      <c r="C1118" s="234">
        <v>4.1500000000000004</v>
      </c>
      <c r="D1118" s="234">
        <v>4.01</v>
      </c>
      <c r="E1118" s="234">
        <f t="shared" si="23"/>
        <v>16.641500000000001</v>
      </c>
      <c r="F1118" s="234"/>
      <c r="G1118" s="234">
        <f t="shared" si="24"/>
        <v>16.641500000000001</v>
      </c>
      <c r="H1118" s="28"/>
      <c r="I1118" s="17"/>
      <c r="J1118" s="18"/>
      <c r="K1118" s="18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  <c r="Z1118" s="2"/>
      <c r="AA1118" s="2"/>
    </row>
    <row r="1119" spans="1:27" ht="15" customHeight="1" x14ac:dyDescent="0.25">
      <c r="A1119" s="14"/>
      <c r="B1119" s="86" t="s">
        <v>320</v>
      </c>
      <c r="C1119" s="234">
        <v>4.45</v>
      </c>
      <c r="D1119" s="234">
        <v>4.01</v>
      </c>
      <c r="E1119" s="234">
        <f t="shared" si="23"/>
        <v>17.8445</v>
      </c>
      <c r="F1119" s="234">
        <v>1.2</v>
      </c>
      <c r="G1119" s="234">
        <f t="shared" si="24"/>
        <v>16.644500000000001</v>
      </c>
      <c r="H1119" s="28"/>
      <c r="I1119" s="17"/>
      <c r="J1119" s="18"/>
      <c r="K1119" s="18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  <c r="Z1119" s="2"/>
      <c r="AA1119" s="2"/>
    </row>
    <row r="1120" spans="1:27" ht="15" customHeight="1" x14ac:dyDescent="0.25">
      <c r="A1120" s="14"/>
      <c r="B1120" s="33" t="s">
        <v>321</v>
      </c>
      <c r="C1120" s="234">
        <v>4.45</v>
      </c>
      <c r="D1120" s="234">
        <v>4.01</v>
      </c>
      <c r="E1120" s="234">
        <f t="shared" si="23"/>
        <v>17.8445</v>
      </c>
      <c r="F1120" s="234">
        <v>2.2999999999999998</v>
      </c>
      <c r="G1120" s="234">
        <f t="shared" si="24"/>
        <v>15.544499999999999</v>
      </c>
      <c r="H1120" s="28"/>
      <c r="I1120" s="17"/>
      <c r="J1120" s="18"/>
      <c r="K1120" s="18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  <c r="Z1120" s="2"/>
      <c r="AA1120" s="2"/>
    </row>
    <row r="1121" spans="1:27" ht="15" customHeight="1" x14ac:dyDescent="0.25">
      <c r="A1121" s="14"/>
      <c r="B1121" s="33" t="s">
        <v>322</v>
      </c>
      <c r="C1121" s="234">
        <v>4.1500000000000004</v>
      </c>
      <c r="D1121" s="234">
        <v>4.01</v>
      </c>
      <c r="E1121" s="234">
        <f t="shared" si="23"/>
        <v>16.641500000000001</v>
      </c>
      <c r="F1121" s="234"/>
      <c r="G1121" s="234">
        <f t="shared" si="24"/>
        <v>16.641500000000001</v>
      </c>
      <c r="H1121" s="28"/>
      <c r="I1121" s="17"/>
      <c r="J1121" s="18"/>
      <c r="K1121" s="18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  <c r="Z1121" s="2"/>
      <c r="AA1121" s="2"/>
    </row>
    <row r="1122" spans="1:27" ht="15" customHeight="1" x14ac:dyDescent="0.25">
      <c r="A1122" s="14"/>
      <c r="B1122" s="33" t="s">
        <v>323</v>
      </c>
      <c r="C1122" s="234">
        <v>4.1500000000000004</v>
      </c>
      <c r="D1122" s="234">
        <v>4.01</v>
      </c>
      <c r="E1122" s="234">
        <f t="shared" si="23"/>
        <v>16.641500000000001</v>
      </c>
      <c r="F1122" s="234"/>
      <c r="G1122" s="234">
        <f t="shared" si="24"/>
        <v>16.641500000000001</v>
      </c>
      <c r="H1122" s="28"/>
      <c r="I1122" s="17"/>
      <c r="J1122" s="18"/>
      <c r="K1122" s="18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  <c r="Z1122" s="2"/>
      <c r="AA1122" s="2"/>
    </row>
    <row r="1123" spans="1:27" ht="15" customHeight="1" x14ac:dyDescent="0.25">
      <c r="A1123" s="14"/>
      <c r="B1123" s="33" t="s">
        <v>324</v>
      </c>
      <c r="C1123" s="234">
        <v>18</v>
      </c>
      <c r="D1123" s="234">
        <v>3.7</v>
      </c>
      <c r="E1123" s="234">
        <f t="shared" si="23"/>
        <v>66.600000000000009</v>
      </c>
      <c r="F1123" s="234">
        <v>11.51</v>
      </c>
      <c r="G1123" s="234">
        <f t="shared" si="24"/>
        <v>55.090000000000011</v>
      </c>
      <c r="H1123" s="28"/>
      <c r="I1123" s="17"/>
      <c r="J1123" s="18"/>
      <c r="K1123" s="18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  <c r="Z1123" s="2"/>
      <c r="AA1123" s="2"/>
    </row>
    <row r="1124" spans="1:27" ht="15" customHeight="1" x14ac:dyDescent="0.25">
      <c r="A1124" s="14"/>
      <c r="B1124" s="33" t="s">
        <v>325</v>
      </c>
      <c r="C1124" s="234">
        <v>18</v>
      </c>
      <c r="D1124" s="234">
        <v>3.7</v>
      </c>
      <c r="E1124" s="234">
        <f t="shared" si="23"/>
        <v>66.600000000000009</v>
      </c>
      <c r="F1124" s="234">
        <v>9.41</v>
      </c>
      <c r="G1124" s="234">
        <f t="shared" si="24"/>
        <v>57.190000000000012</v>
      </c>
      <c r="H1124" s="28"/>
      <c r="I1124" s="17"/>
      <c r="J1124" s="18"/>
      <c r="K1124" s="18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  <c r="Z1124" s="2"/>
      <c r="AA1124" s="2"/>
    </row>
    <row r="1125" spans="1:27" ht="15" customHeight="1" x14ac:dyDescent="0.25">
      <c r="A1125" s="14"/>
      <c r="B1125" s="33" t="s">
        <v>326</v>
      </c>
      <c r="C1125" s="234">
        <v>6.75</v>
      </c>
      <c r="D1125" s="234">
        <v>3.54</v>
      </c>
      <c r="E1125" s="234">
        <f t="shared" si="23"/>
        <v>23.895</v>
      </c>
      <c r="F1125" s="234">
        <v>6.9</v>
      </c>
      <c r="G1125" s="234">
        <f t="shared" si="24"/>
        <v>16.994999999999997</v>
      </c>
      <c r="H1125" s="28"/>
      <c r="I1125" s="17"/>
      <c r="J1125" s="18"/>
      <c r="K1125" s="18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  <c r="AA1125" s="2"/>
    </row>
    <row r="1126" spans="1:27" ht="15" customHeight="1" x14ac:dyDescent="0.25">
      <c r="A1126" s="14"/>
      <c r="B1126" s="33" t="s">
        <v>327</v>
      </c>
      <c r="C1126" s="234">
        <v>6.75</v>
      </c>
      <c r="D1126" s="234">
        <v>3.99</v>
      </c>
      <c r="E1126" s="234">
        <f t="shared" si="23"/>
        <v>26.932500000000001</v>
      </c>
      <c r="F1126" s="234"/>
      <c r="G1126" s="234">
        <f t="shared" si="24"/>
        <v>26.932500000000001</v>
      </c>
      <c r="H1126" s="28"/>
      <c r="I1126" s="17"/>
      <c r="J1126" s="18"/>
      <c r="K1126" s="18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  <c r="Z1126" s="2"/>
      <c r="AA1126" s="2"/>
    </row>
    <row r="1127" spans="1:27" ht="15" customHeight="1" x14ac:dyDescent="0.25">
      <c r="A1127" s="14"/>
      <c r="B1127" s="33" t="s">
        <v>328</v>
      </c>
      <c r="C1127" s="234">
        <v>3</v>
      </c>
      <c r="D1127" s="234">
        <v>3.54</v>
      </c>
      <c r="E1127" s="234">
        <f t="shared" si="23"/>
        <v>10.620000000000001</v>
      </c>
      <c r="F1127" s="234">
        <v>1.36</v>
      </c>
      <c r="G1127" s="234">
        <f t="shared" si="24"/>
        <v>9.2600000000000016</v>
      </c>
      <c r="H1127" s="28"/>
      <c r="I1127" s="17"/>
      <c r="J1127" s="18"/>
      <c r="K1127" s="18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  <c r="Z1127" s="2"/>
      <c r="AA1127" s="2"/>
    </row>
    <row r="1128" spans="1:27" ht="15" customHeight="1" x14ac:dyDescent="0.25">
      <c r="A1128" s="14"/>
      <c r="B1128" s="33" t="s">
        <v>329</v>
      </c>
      <c r="C1128" s="234">
        <v>3</v>
      </c>
      <c r="D1128" s="234">
        <v>3.99</v>
      </c>
      <c r="E1128" s="234">
        <f t="shared" si="23"/>
        <v>11.97</v>
      </c>
      <c r="F1128" s="234"/>
      <c r="G1128" s="234">
        <f t="shared" si="24"/>
        <v>11.97</v>
      </c>
      <c r="H1128" s="28"/>
      <c r="I1128" s="17"/>
      <c r="J1128" s="18"/>
      <c r="K1128" s="18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  <c r="Z1128" s="2"/>
      <c r="AA1128" s="2"/>
    </row>
    <row r="1129" spans="1:27" ht="15" customHeight="1" x14ac:dyDescent="0.25">
      <c r="A1129" s="14"/>
      <c r="B1129" s="33" t="s">
        <v>330</v>
      </c>
      <c r="C1129" s="234">
        <v>1.94</v>
      </c>
      <c r="D1129" s="234">
        <v>4.01</v>
      </c>
      <c r="E1129" s="234">
        <f t="shared" si="23"/>
        <v>7.779399999999999</v>
      </c>
      <c r="F1129" s="234">
        <v>0.5</v>
      </c>
      <c r="G1129" s="234">
        <f t="shared" si="24"/>
        <v>7.279399999999999</v>
      </c>
      <c r="H1129" s="28"/>
      <c r="I1129" s="17"/>
      <c r="J1129" s="18"/>
      <c r="K1129" s="18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  <c r="Z1129" s="2"/>
      <c r="AA1129" s="2"/>
    </row>
    <row r="1130" spans="1:27" ht="15" customHeight="1" x14ac:dyDescent="0.25">
      <c r="A1130" s="14"/>
      <c r="B1130" s="33" t="s">
        <v>331</v>
      </c>
      <c r="C1130" s="234">
        <v>2.4500000000000002</v>
      </c>
      <c r="D1130" s="234">
        <v>4.01</v>
      </c>
      <c r="E1130" s="234">
        <f t="shared" si="23"/>
        <v>9.8245000000000005</v>
      </c>
      <c r="F1130" s="234"/>
      <c r="G1130" s="234">
        <f t="shared" si="24"/>
        <v>9.8245000000000005</v>
      </c>
      <c r="H1130" s="28"/>
      <c r="I1130" s="17"/>
      <c r="J1130" s="18"/>
      <c r="K1130" s="18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  <c r="Z1130" s="2"/>
      <c r="AA1130" s="2"/>
    </row>
    <row r="1131" spans="1:27" ht="15" customHeight="1" x14ac:dyDescent="0.25">
      <c r="A1131" s="14"/>
      <c r="B1131" s="33" t="s">
        <v>332</v>
      </c>
      <c r="C1131" s="234">
        <v>1.45</v>
      </c>
      <c r="D1131" s="234">
        <v>4.01</v>
      </c>
      <c r="E1131" s="234">
        <f t="shared" si="23"/>
        <v>5.8144999999999998</v>
      </c>
      <c r="F1131" s="234">
        <v>0.5</v>
      </c>
      <c r="G1131" s="234">
        <f t="shared" si="24"/>
        <v>5.3144999999999998</v>
      </c>
      <c r="H1131" s="28"/>
      <c r="I1131" s="17"/>
      <c r="J1131" s="18"/>
      <c r="K1131" s="18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  <c r="Z1131" s="2"/>
      <c r="AA1131" s="2"/>
    </row>
    <row r="1132" spans="1:27" ht="15" customHeight="1" x14ac:dyDescent="0.25">
      <c r="A1132" s="14"/>
      <c r="B1132" s="33" t="s">
        <v>333</v>
      </c>
      <c r="C1132" s="234">
        <v>1.1499999999999999</v>
      </c>
      <c r="D1132" s="234">
        <v>4.01</v>
      </c>
      <c r="E1132" s="234">
        <f t="shared" si="23"/>
        <v>4.6114999999999995</v>
      </c>
      <c r="F1132" s="234">
        <v>0.5</v>
      </c>
      <c r="G1132" s="234">
        <f t="shared" si="24"/>
        <v>4.1114999999999995</v>
      </c>
      <c r="H1132" s="28"/>
      <c r="I1132" s="17"/>
      <c r="J1132" s="18"/>
      <c r="K1132" s="18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  <c r="Z1132" s="2"/>
      <c r="AA1132" s="2"/>
    </row>
    <row r="1133" spans="1:27" ht="15" customHeight="1" x14ac:dyDescent="0.25">
      <c r="A1133" s="14"/>
      <c r="B1133" s="33" t="s">
        <v>334</v>
      </c>
      <c r="C1133" s="234">
        <v>2.8</v>
      </c>
      <c r="D1133" s="234">
        <v>4.01</v>
      </c>
      <c r="E1133" s="234">
        <f t="shared" si="23"/>
        <v>11.227999999999998</v>
      </c>
      <c r="F1133" s="234"/>
      <c r="G1133" s="234">
        <f t="shared" si="24"/>
        <v>11.227999999999998</v>
      </c>
      <c r="H1133" s="28"/>
      <c r="I1133" s="17"/>
      <c r="J1133" s="18"/>
      <c r="K1133" s="18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  <c r="Z1133" s="2"/>
      <c r="AA1133" s="2"/>
    </row>
    <row r="1134" spans="1:27" ht="15" customHeight="1" x14ac:dyDescent="0.25">
      <c r="A1134" s="14"/>
      <c r="B1134" s="33" t="s">
        <v>335</v>
      </c>
      <c r="C1134" s="234">
        <v>1.1499999999999999</v>
      </c>
      <c r="D1134" s="234">
        <v>3.55</v>
      </c>
      <c r="E1134" s="234">
        <f t="shared" si="23"/>
        <v>4.0824999999999996</v>
      </c>
      <c r="F1134" s="234">
        <v>0.68</v>
      </c>
      <c r="G1134" s="234">
        <f t="shared" si="24"/>
        <v>3.4024999999999994</v>
      </c>
      <c r="H1134" s="28"/>
      <c r="I1134" s="17"/>
      <c r="J1134" s="18"/>
      <c r="K1134" s="18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  <c r="Z1134" s="2"/>
      <c r="AA1134" s="2"/>
    </row>
    <row r="1135" spans="1:27" ht="15" customHeight="1" x14ac:dyDescent="0.25">
      <c r="A1135" s="14"/>
      <c r="B1135" s="33" t="s">
        <v>336</v>
      </c>
      <c r="C1135" s="234">
        <v>2.93</v>
      </c>
      <c r="D1135" s="234">
        <v>3.55</v>
      </c>
      <c r="E1135" s="234">
        <f t="shared" si="23"/>
        <v>10.4015</v>
      </c>
      <c r="F1135" s="234">
        <v>2.54</v>
      </c>
      <c r="G1135" s="234">
        <f t="shared" si="24"/>
        <v>7.8615000000000004</v>
      </c>
      <c r="H1135" s="28"/>
      <c r="I1135" s="17"/>
      <c r="J1135" s="18"/>
      <c r="K1135" s="18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  <c r="Z1135" s="2"/>
      <c r="AA1135" s="2"/>
    </row>
    <row r="1136" spans="1:27" ht="15" customHeight="1" x14ac:dyDescent="0.25">
      <c r="A1136" s="14"/>
      <c r="B1136" s="33" t="s">
        <v>337</v>
      </c>
      <c r="C1136" s="234">
        <v>3.06</v>
      </c>
      <c r="D1136" s="234">
        <v>4</v>
      </c>
      <c r="E1136" s="234">
        <f t="shared" si="23"/>
        <v>12.24</v>
      </c>
      <c r="F1136" s="234">
        <v>3.82</v>
      </c>
      <c r="G1136" s="234">
        <f t="shared" si="24"/>
        <v>8.42</v>
      </c>
      <c r="H1136" s="28"/>
      <c r="I1136" s="17"/>
      <c r="J1136" s="18"/>
      <c r="K1136" s="18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  <c r="Z1136" s="2"/>
      <c r="AA1136" s="2"/>
    </row>
    <row r="1137" spans="1:27" ht="15" customHeight="1" x14ac:dyDescent="0.25">
      <c r="A1137" s="14"/>
      <c r="B1137" s="33" t="s">
        <v>338</v>
      </c>
      <c r="C1137" s="234">
        <v>3.06</v>
      </c>
      <c r="D1137" s="234">
        <v>4</v>
      </c>
      <c r="E1137" s="234">
        <f t="shared" si="23"/>
        <v>12.24</v>
      </c>
      <c r="F1137" s="234">
        <v>5.58</v>
      </c>
      <c r="G1137" s="234">
        <f t="shared" si="24"/>
        <v>6.66</v>
      </c>
      <c r="H1137" s="28"/>
      <c r="I1137" s="17"/>
      <c r="J1137" s="18"/>
      <c r="K1137" s="18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  <c r="Z1137" s="2"/>
      <c r="AA1137" s="2"/>
    </row>
    <row r="1138" spans="1:27" ht="15" customHeight="1" x14ac:dyDescent="0.25">
      <c r="A1138" s="14"/>
      <c r="B1138" s="33" t="s">
        <v>339</v>
      </c>
      <c r="C1138" s="234">
        <v>5.4</v>
      </c>
      <c r="D1138" s="234">
        <v>3.55</v>
      </c>
      <c r="E1138" s="234">
        <f t="shared" si="23"/>
        <v>19.170000000000002</v>
      </c>
      <c r="F1138" s="234">
        <v>5.08</v>
      </c>
      <c r="G1138" s="234">
        <f t="shared" si="24"/>
        <v>14.090000000000002</v>
      </c>
      <c r="H1138" s="28"/>
      <c r="I1138" s="17"/>
      <c r="J1138" s="18"/>
      <c r="K1138" s="18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  <c r="Y1138" s="2"/>
      <c r="Z1138" s="2"/>
      <c r="AA1138" s="2"/>
    </row>
    <row r="1139" spans="1:27" ht="15" customHeight="1" x14ac:dyDescent="0.25">
      <c r="A1139" s="14"/>
      <c r="B1139" s="33" t="s">
        <v>340</v>
      </c>
      <c r="C1139" s="234">
        <v>5.4</v>
      </c>
      <c r="D1139" s="234">
        <v>3.55</v>
      </c>
      <c r="E1139" s="234">
        <f t="shared" si="23"/>
        <v>19.170000000000002</v>
      </c>
      <c r="F1139" s="234"/>
      <c r="G1139" s="234">
        <f t="shared" si="24"/>
        <v>19.170000000000002</v>
      </c>
      <c r="H1139" s="28"/>
      <c r="I1139" s="17"/>
      <c r="J1139" s="18"/>
      <c r="K1139" s="18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  <c r="Y1139" s="2"/>
      <c r="Z1139" s="2"/>
      <c r="AA1139" s="2"/>
    </row>
    <row r="1140" spans="1:27" ht="15" customHeight="1" x14ac:dyDescent="0.25">
      <c r="A1140" s="14"/>
      <c r="B1140" s="33" t="s">
        <v>341</v>
      </c>
      <c r="C1140" s="234">
        <v>6.8</v>
      </c>
      <c r="D1140" s="234">
        <v>4</v>
      </c>
      <c r="E1140" s="234">
        <f t="shared" si="23"/>
        <v>27.2</v>
      </c>
      <c r="F1140" s="234">
        <v>4.46</v>
      </c>
      <c r="G1140" s="234">
        <f t="shared" si="24"/>
        <v>22.74</v>
      </c>
      <c r="H1140" s="28"/>
      <c r="I1140" s="17"/>
      <c r="J1140" s="18"/>
      <c r="K1140" s="18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  <c r="Y1140" s="2"/>
      <c r="Z1140" s="2"/>
      <c r="AA1140" s="2"/>
    </row>
    <row r="1141" spans="1:27" ht="15" customHeight="1" x14ac:dyDescent="0.25">
      <c r="A1141" s="14"/>
      <c r="B1141" s="33" t="s">
        <v>342</v>
      </c>
      <c r="C1141" s="234">
        <v>6.8</v>
      </c>
      <c r="D1141" s="234">
        <v>4</v>
      </c>
      <c r="E1141" s="234">
        <f t="shared" si="23"/>
        <v>27.2</v>
      </c>
      <c r="F1141" s="234">
        <v>5.08</v>
      </c>
      <c r="G1141" s="234">
        <f t="shared" si="24"/>
        <v>22.119999999999997</v>
      </c>
      <c r="H1141" s="28"/>
      <c r="I1141" s="17"/>
      <c r="J1141" s="18"/>
      <c r="K1141" s="18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  <c r="Y1141" s="2"/>
      <c r="Z1141" s="2"/>
      <c r="AA1141" s="2"/>
    </row>
    <row r="1142" spans="1:27" ht="15" customHeight="1" x14ac:dyDescent="0.25">
      <c r="A1142" s="14"/>
      <c r="B1142" s="33" t="s">
        <v>343</v>
      </c>
      <c r="C1142" s="234">
        <v>3.6</v>
      </c>
      <c r="D1142" s="234">
        <v>4.01</v>
      </c>
      <c r="E1142" s="234">
        <f t="shared" si="23"/>
        <v>14.436</v>
      </c>
      <c r="F1142" s="234">
        <v>2.54</v>
      </c>
      <c r="G1142" s="234">
        <f t="shared" si="24"/>
        <v>11.896000000000001</v>
      </c>
      <c r="H1142" s="28"/>
      <c r="I1142" s="17"/>
      <c r="J1142" s="18"/>
      <c r="K1142" s="18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  <c r="Y1142" s="2"/>
      <c r="Z1142" s="2"/>
      <c r="AA1142" s="2"/>
    </row>
    <row r="1143" spans="1:27" ht="15" customHeight="1" x14ac:dyDescent="0.25">
      <c r="A1143" s="14"/>
      <c r="B1143" s="33" t="s">
        <v>344</v>
      </c>
      <c r="C1143" s="234">
        <v>3.6</v>
      </c>
      <c r="D1143" s="234">
        <v>3.56</v>
      </c>
      <c r="E1143" s="234">
        <f t="shared" si="23"/>
        <v>12.816000000000001</v>
      </c>
      <c r="F1143" s="234">
        <v>1.92</v>
      </c>
      <c r="G1143" s="234">
        <f t="shared" si="24"/>
        <v>10.896000000000001</v>
      </c>
      <c r="H1143" s="28"/>
      <c r="I1143" s="17"/>
      <c r="J1143" s="18"/>
      <c r="K1143" s="18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  <c r="Y1143" s="2"/>
      <c r="Z1143" s="2"/>
      <c r="AA1143" s="2"/>
    </row>
    <row r="1144" spans="1:27" ht="15" customHeight="1" x14ac:dyDescent="0.25">
      <c r="A1144" s="14"/>
      <c r="B1144" s="33" t="s">
        <v>345</v>
      </c>
      <c r="C1144" s="234">
        <v>2.4</v>
      </c>
      <c r="D1144" s="234">
        <v>4.01</v>
      </c>
      <c r="E1144" s="234">
        <f t="shared" si="23"/>
        <v>9.6239999999999988</v>
      </c>
      <c r="F1144" s="234">
        <v>1.7</v>
      </c>
      <c r="G1144" s="234">
        <f t="shared" si="24"/>
        <v>7.9239999999999986</v>
      </c>
      <c r="H1144" s="28"/>
      <c r="I1144" s="17"/>
      <c r="J1144" s="18"/>
      <c r="K1144" s="18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  <c r="Y1144" s="2"/>
      <c r="Z1144" s="2"/>
      <c r="AA1144" s="2"/>
    </row>
    <row r="1145" spans="1:27" ht="15" customHeight="1" x14ac:dyDescent="0.25">
      <c r="A1145" s="14"/>
      <c r="B1145" s="33" t="s">
        <v>346</v>
      </c>
      <c r="C1145" s="234">
        <v>2.4</v>
      </c>
      <c r="D1145" s="234">
        <v>4.01</v>
      </c>
      <c r="E1145" s="234">
        <f t="shared" si="23"/>
        <v>9.6239999999999988</v>
      </c>
      <c r="F1145" s="234">
        <v>1.7</v>
      </c>
      <c r="G1145" s="234">
        <f t="shared" si="24"/>
        <v>7.9239999999999986</v>
      </c>
      <c r="H1145" s="28"/>
      <c r="I1145" s="17"/>
      <c r="J1145" s="18"/>
      <c r="K1145" s="18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  <c r="Y1145" s="2"/>
      <c r="Z1145" s="2"/>
      <c r="AA1145" s="2"/>
    </row>
    <row r="1146" spans="1:27" ht="15" customHeight="1" x14ac:dyDescent="0.25">
      <c r="A1146" s="14"/>
      <c r="B1146" s="33" t="s">
        <v>347</v>
      </c>
      <c r="C1146" s="234">
        <v>2.4</v>
      </c>
      <c r="D1146" s="234">
        <v>4.01</v>
      </c>
      <c r="E1146" s="234">
        <f t="shared" si="23"/>
        <v>9.6239999999999988</v>
      </c>
      <c r="F1146" s="234">
        <v>1.7</v>
      </c>
      <c r="G1146" s="234">
        <f t="shared" si="24"/>
        <v>7.9239999999999986</v>
      </c>
      <c r="H1146" s="28"/>
      <c r="I1146" s="17"/>
      <c r="J1146" s="18"/>
      <c r="K1146" s="18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  <c r="Y1146" s="2"/>
      <c r="Z1146" s="2"/>
      <c r="AA1146" s="2"/>
    </row>
    <row r="1147" spans="1:27" ht="15" customHeight="1" x14ac:dyDescent="0.25">
      <c r="A1147" s="14"/>
      <c r="B1147" s="33" t="s">
        <v>348</v>
      </c>
      <c r="C1147" s="234">
        <v>2.4</v>
      </c>
      <c r="D1147" s="234">
        <v>4.01</v>
      </c>
      <c r="E1147" s="234">
        <f t="shared" si="23"/>
        <v>9.6239999999999988</v>
      </c>
      <c r="F1147" s="234">
        <v>1.7</v>
      </c>
      <c r="G1147" s="234">
        <f t="shared" si="24"/>
        <v>7.9239999999999986</v>
      </c>
      <c r="H1147" s="28"/>
      <c r="I1147" s="17"/>
      <c r="J1147" s="18"/>
      <c r="K1147" s="18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  <c r="Y1147" s="2"/>
      <c r="Z1147" s="2"/>
      <c r="AA1147" s="2"/>
    </row>
    <row r="1148" spans="1:27" ht="15" customHeight="1" x14ac:dyDescent="0.25">
      <c r="A1148" s="14"/>
      <c r="B1148" s="33" t="s">
        <v>349</v>
      </c>
      <c r="C1148" s="234">
        <v>2.85</v>
      </c>
      <c r="D1148" s="234">
        <v>4.01</v>
      </c>
      <c r="E1148" s="234">
        <f t="shared" si="23"/>
        <v>11.4285</v>
      </c>
      <c r="F1148" s="234">
        <v>2.54</v>
      </c>
      <c r="G1148" s="234">
        <f t="shared" si="24"/>
        <v>8.8885000000000005</v>
      </c>
      <c r="H1148" s="28"/>
      <c r="I1148" s="17"/>
      <c r="J1148" s="18"/>
      <c r="K1148" s="18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  <c r="Y1148" s="2"/>
      <c r="Z1148" s="2"/>
      <c r="AA1148" s="2"/>
    </row>
    <row r="1149" spans="1:27" ht="15" customHeight="1" x14ac:dyDescent="0.25">
      <c r="A1149" s="14"/>
      <c r="B1149" s="33" t="s">
        <v>350</v>
      </c>
      <c r="C1149" s="234">
        <v>2.85</v>
      </c>
      <c r="D1149" s="234">
        <v>3.56</v>
      </c>
      <c r="E1149" s="234">
        <f t="shared" si="23"/>
        <v>10.146000000000001</v>
      </c>
      <c r="F1149" s="234">
        <v>1.92</v>
      </c>
      <c r="G1149" s="234">
        <f t="shared" si="24"/>
        <v>8.2260000000000009</v>
      </c>
      <c r="H1149" s="28"/>
      <c r="I1149" s="17"/>
      <c r="J1149" s="18"/>
      <c r="K1149" s="18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  <c r="Y1149" s="2"/>
      <c r="Z1149" s="2"/>
      <c r="AA1149" s="2"/>
    </row>
    <row r="1150" spans="1:27" ht="15" customHeight="1" x14ac:dyDescent="0.25">
      <c r="A1150" s="14"/>
      <c r="B1150" s="33" t="s">
        <v>351</v>
      </c>
      <c r="C1150" s="234">
        <v>3.75</v>
      </c>
      <c r="D1150" s="234">
        <v>4.01</v>
      </c>
      <c r="E1150" s="234">
        <f t="shared" si="23"/>
        <v>15.0375</v>
      </c>
      <c r="F1150" s="234">
        <v>4.24</v>
      </c>
      <c r="G1150" s="234">
        <f t="shared" si="24"/>
        <v>10.797499999999999</v>
      </c>
      <c r="H1150" s="28"/>
      <c r="I1150" s="17"/>
      <c r="J1150" s="18"/>
      <c r="K1150" s="18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  <c r="Y1150" s="2"/>
      <c r="Z1150" s="2"/>
      <c r="AA1150" s="2"/>
    </row>
    <row r="1151" spans="1:27" ht="15" customHeight="1" x14ac:dyDescent="0.25">
      <c r="A1151" s="14"/>
      <c r="B1151" s="33" t="s">
        <v>352</v>
      </c>
      <c r="C1151" s="234">
        <v>3.75</v>
      </c>
      <c r="D1151" s="234">
        <v>3.57</v>
      </c>
      <c r="E1151" s="234">
        <f t="shared" si="23"/>
        <v>13.387499999999999</v>
      </c>
      <c r="F1151" s="234">
        <v>3.68</v>
      </c>
      <c r="G1151" s="234">
        <f t="shared" si="24"/>
        <v>9.7074999999999996</v>
      </c>
      <c r="H1151" s="28"/>
      <c r="I1151" s="17"/>
      <c r="J1151" s="18"/>
      <c r="K1151" s="18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  <c r="Y1151" s="2"/>
      <c r="Z1151" s="2"/>
      <c r="AA1151" s="2"/>
    </row>
    <row r="1152" spans="1:27" ht="15" customHeight="1" x14ac:dyDescent="0.25">
      <c r="A1152" s="14"/>
      <c r="B1152" s="33" t="s">
        <v>353</v>
      </c>
      <c r="C1152" s="234">
        <v>2.4</v>
      </c>
      <c r="D1152" s="234">
        <v>4.01</v>
      </c>
      <c r="E1152" s="234">
        <f t="shared" si="23"/>
        <v>9.6239999999999988</v>
      </c>
      <c r="F1152" s="234"/>
      <c r="G1152" s="234">
        <f t="shared" si="24"/>
        <v>9.6239999999999988</v>
      </c>
      <c r="H1152" s="28"/>
      <c r="I1152" s="17"/>
      <c r="J1152" s="18"/>
      <c r="K1152" s="18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  <c r="Y1152" s="2"/>
      <c r="Z1152" s="2"/>
      <c r="AA1152" s="2"/>
    </row>
    <row r="1153" spans="1:27" ht="15" customHeight="1" x14ac:dyDescent="0.25">
      <c r="A1153" s="14"/>
      <c r="B1153" s="33" t="s">
        <v>354</v>
      </c>
      <c r="C1153" s="234">
        <v>2.4</v>
      </c>
      <c r="D1153" s="234">
        <v>3.57</v>
      </c>
      <c r="E1153" s="234">
        <f t="shared" si="23"/>
        <v>8.5679999999999996</v>
      </c>
      <c r="F1153" s="234">
        <v>1.92</v>
      </c>
      <c r="G1153" s="234">
        <f t="shared" si="24"/>
        <v>6.6479999999999997</v>
      </c>
      <c r="H1153" s="28"/>
      <c r="I1153" s="17"/>
      <c r="J1153" s="18"/>
      <c r="K1153" s="18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  <c r="Y1153" s="2"/>
      <c r="Z1153" s="2"/>
      <c r="AA1153" s="2"/>
    </row>
    <row r="1154" spans="1:27" ht="15" customHeight="1" x14ac:dyDescent="0.25">
      <c r="A1154" s="14"/>
      <c r="B1154" s="33" t="s">
        <v>355</v>
      </c>
      <c r="C1154" s="234">
        <v>9.15</v>
      </c>
      <c r="D1154" s="234">
        <v>4.01</v>
      </c>
      <c r="E1154" s="234">
        <f t="shared" si="23"/>
        <v>36.691499999999998</v>
      </c>
      <c r="F1154" s="234">
        <v>5.76</v>
      </c>
      <c r="G1154" s="234">
        <f t="shared" si="24"/>
        <v>30.9315</v>
      </c>
      <c r="H1154" s="28"/>
      <c r="I1154" s="17"/>
      <c r="J1154" s="18"/>
      <c r="K1154" s="18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  <c r="Y1154" s="2"/>
      <c r="Z1154" s="2"/>
      <c r="AA1154" s="2"/>
    </row>
    <row r="1155" spans="1:27" ht="15" customHeight="1" x14ac:dyDescent="0.25">
      <c r="A1155" s="14"/>
      <c r="B1155" s="33" t="s">
        <v>356</v>
      </c>
      <c r="C1155" s="234">
        <v>9.15</v>
      </c>
      <c r="D1155" s="234">
        <v>3.56</v>
      </c>
      <c r="E1155" s="234">
        <f t="shared" si="23"/>
        <v>32.574000000000005</v>
      </c>
      <c r="F1155" s="234"/>
      <c r="G1155" s="234">
        <f t="shared" si="24"/>
        <v>32.574000000000005</v>
      </c>
      <c r="H1155" s="28"/>
      <c r="I1155" s="17"/>
      <c r="J1155" s="18"/>
      <c r="K1155" s="18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  <c r="Y1155" s="2"/>
      <c r="Z1155" s="2"/>
      <c r="AA1155" s="2"/>
    </row>
    <row r="1156" spans="1:27" ht="15" customHeight="1" x14ac:dyDescent="0.25">
      <c r="A1156" s="14"/>
      <c r="B1156" s="33" t="s">
        <v>357</v>
      </c>
      <c r="C1156" s="234">
        <v>5.95</v>
      </c>
      <c r="D1156" s="234">
        <v>3.56</v>
      </c>
      <c r="E1156" s="234">
        <f t="shared" si="23"/>
        <v>21.182000000000002</v>
      </c>
      <c r="F1156" s="234"/>
      <c r="G1156" s="234">
        <f t="shared" si="24"/>
        <v>21.182000000000002</v>
      </c>
      <c r="H1156" s="28"/>
      <c r="I1156" s="17"/>
      <c r="J1156" s="18"/>
      <c r="K1156" s="18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  <c r="Y1156" s="2"/>
      <c r="Z1156" s="2"/>
      <c r="AA1156" s="2"/>
    </row>
    <row r="1157" spans="1:27" ht="15" customHeight="1" x14ac:dyDescent="0.25">
      <c r="A1157" s="14"/>
      <c r="B1157" s="33" t="s">
        <v>358</v>
      </c>
      <c r="C1157" s="234">
        <v>5.95</v>
      </c>
      <c r="D1157" s="234">
        <v>3.56</v>
      </c>
      <c r="E1157" s="234">
        <f t="shared" si="23"/>
        <v>21.182000000000002</v>
      </c>
      <c r="F1157" s="234">
        <v>8.49</v>
      </c>
      <c r="G1157" s="234">
        <f t="shared" si="24"/>
        <v>12.692000000000002</v>
      </c>
      <c r="H1157" s="28"/>
      <c r="I1157" s="17"/>
      <c r="J1157" s="18"/>
      <c r="K1157" s="18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  <c r="Y1157" s="2"/>
      <c r="Z1157" s="2"/>
      <c r="AA1157" s="2"/>
    </row>
    <row r="1158" spans="1:27" ht="15" customHeight="1" x14ac:dyDescent="0.25">
      <c r="A1158" s="14"/>
      <c r="B1158" s="33" t="s">
        <v>359</v>
      </c>
      <c r="C1158" s="234">
        <v>2</v>
      </c>
      <c r="D1158" s="234">
        <v>3.21</v>
      </c>
      <c r="E1158" s="234">
        <f t="shared" si="23"/>
        <v>6.42</v>
      </c>
      <c r="F1158" s="234"/>
      <c r="G1158" s="234">
        <f t="shared" si="24"/>
        <v>6.42</v>
      </c>
      <c r="H1158" s="28"/>
      <c r="I1158" s="17"/>
      <c r="J1158" s="18"/>
      <c r="K1158" s="18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  <c r="Y1158" s="2"/>
      <c r="Z1158" s="2"/>
      <c r="AA1158" s="2"/>
    </row>
    <row r="1159" spans="1:27" ht="15" customHeight="1" x14ac:dyDescent="0.25">
      <c r="A1159" s="14"/>
      <c r="B1159" s="33" t="s">
        <v>359</v>
      </c>
      <c r="C1159" s="234">
        <v>2</v>
      </c>
      <c r="D1159" s="234">
        <v>3.21</v>
      </c>
      <c r="E1159" s="234">
        <f t="shared" si="23"/>
        <v>6.42</v>
      </c>
      <c r="F1159" s="234">
        <v>0.4</v>
      </c>
      <c r="G1159" s="234">
        <f t="shared" si="24"/>
        <v>6.02</v>
      </c>
      <c r="H1159" s="28"/>
      <c r="I1159" s="17"/>
      <c r="J1159" s="18"/>
      <c r="K1159" s="18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  <c r="Y1159" s="2"/>
      <c r="Z1159" s="2"/>
      <c r="AA1159" s="2"/>
    </row>
    <row r="1160" spans="1:27" ht="15" customHeight="1" x14ac:dyDescent="0.25">
      <c r="A1160" s="14"/>
      <c r="B1160" s="33" t="s">
        <v>359</v>
      </c>
      <c r="C1160" s="234">
        <v>1.2</v>
      </c>
      <c r="D1160" s="234">
        <v>2.71</v>
      </c>
      <c r="E1160" s="234">
        <f t="shared" si="23"/>
        <v>3.2519999999999998</v>
      </c>
      <c r="F1160" s="234"/>
      <c r="G1160" s="234">
        <f t="shared" si="24"/>
        <v>3.2519999999999998</v>
      </c>
      <c r="H1160" s="28"/>
      <c r="I1160" s="17"/>
      <c r="J1160" s="18"/>
      <c r="K1160" s="18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  <c r="Y1160" s="2"/>
      <c r="Z1160" s="2"/>
      <c r="AA1160" s="2"/>
    </row>
    <row r="1161" spans="1:27" ht="15" customHeight="1" x14ac:dyDescent="0.25">
      <c r="A1161" s="14"/>
      <c r="B1161" s="33" t="s">
        <v>359</v>
      </c>
      <c r="C1161" s="234">
        <v>1.2</v>
      </c>
      <c r="D1161" s="234">
        <v>3.21</v>
      </c>
      <c r="E1161" s="234">
        <f t="shared" si="23"/>
        <v>3.8519999999999999</v>
      </c>
      <c r="F1161" s="234">
        <v>1.82</v>
      </c>
      <c r="G1161" s="234">
        <f t="shared" si="24"/>
        <v>2.032</v>
      </c>
      <c r="H1161" s="28"/>
      <c r="I1161" s="17"/>
      <c r="J1161" s="18"/>
      <c r="K1161" s="18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  <c r="Y1161" s="2"/>
      <c r="Z1161" s="2"/>
      <c r="AA1161" s="2"/>
    </row>
    <row r="1162" spans="1:27" ht="15" customHeight="1" x14ac:dyDescent="0.25">
      <c r="A1162" s="14"/>
      <c r="B1162" s="33" t="s">
        <v>360</v>
      </c>
      <c r="C1162" s="234">
        <v>2</v>
      </c>
      <c r="D1162" s="234">
        <v>3.21</v>
      </c>
      <c r="E1162" s="234">
        <f t="shared" si="23"/>
        <v>6.42</v>
      </c>
      <c r="F1162" s="234"/>
      <c r="G1162" s="234">
        <f t="shared" si="24"/>
        <v>6.42</v>
      </c>
      <c r="H1162" s="28"/>
      <c r="I1162" s="17"/>
      <c r="J1162" s="18"/>
      <c r="K1162" s="18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  <c r="Y1162" s="2"/>
      <c r="Z1162" s="2"/>
      <c r="AA1162" s="2"/>
    </row>
    <row r="1163" spans="1:27" ht="15" customHeight="1" x14ac:dyDescent="0.25">
      <c r="A1163" s="14"/>
      <c r="B1163" s="33" t="s">
        <v>361</v>
      </c>
      <c r="C1163" s="234">
        <v>2</v>
      </c>
      <c r="D1163" s="234">
        <v>3.21</v>
      </c>
      <c r="E1163" s="234">
        <f t="shared" si="23"/>
        <v>6.42</v>
      </c>
      <c r="F1163" s="234">
        <v>0.4</v>
      </c>
      <c r="G1163" s="234">
        <f t="shared" si="24"/>
        <v>6.02</v>
      </c>
      <c r="H1163" s="28"/>
      <c r="I1163" s="17"/>
      <c r="J1163" s="18"/>
      <c r="K1163" s="18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  <c r="Y1163" s="2"/>
      <c r="Z1163" s="2"/>
      <c r="AA1163" s="2"/>
    </row>
    <row r="1164" spans="1:27" ht="15" customHeight="1" x14ac:dyDescent="0.25">
      <c r="A1164" s="14"/>
      <c r="B1164" s="33" t="s">
        <v>362</v>
      </c>
      <c r="C1164" s="234">
        <v>1.2</v>
      </c>
      <c r="D1164" s="234">
        <v>2.71</v>
      </c>
      <c r="E1164" s="234">
        <f t="shared" si="23"/>
        <v>3.2519999999999998</v>
      </c>
      <c r="F1164" s="234"/>
      <c r="G1164" s="234">
        <f t="shared" si="24"/>
        <v>3.2519999999999998</v>
      </c>
      <c r="H1164" s="28"/>
      <c r="I1164" s="17"/>
      <c r="J1164" s="18"/>
      <c r="K1164" s="18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  <c r="Y1164" s="2"/>
      <c r="Z1164" s="2"/>
      <c r="AA1164" s="2"/>
    </row>
    <row r="1165" spans="1:27" ht="15" customHeight="1" x14ac:dyDescent="0.25">
      <c r="A1165" s="14"/>
      <c r="B1165" s="33" t="s">
        <v>363</v>
      </c>
      <c r="C1165" s="234">
        <v>1.2</v>
      </c>
      <c r="D1165" s="234">
        <v>3.21</v>
      </c>
      <c r="E1165" s="234">
        <f t="shared" si="23"/>
        <v>3.8519999999999999</v>
      </c>
      <c r="F1165" s="234">
        <v>1.82</v>
      </c>
      <c r="G1165" s="234">
        <f t="shared" si="24"/>
        <v>2.032</v>
      </c>
      <c r="H1165" s="28"/>
      <c r="I1165" s="17"/>
      <c r="J1165" s="18"/>
      <c r="K1165" s="18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  <c r="Y1165" s="2"/>
      <c r="Z1165" s="2"/>
      <c r="AA1165" s="2"/>
    </row>
    <row r="1166" spans="1:27" ht="15" customHeight="1" x14ac:dyDescent="0.25">
      <c r="A1166" s="14"/>
      <c r="B1166" s="33" t="s">
        <v>364</v>
      </c>
      <c r="C1166" s="234">
        <v>2</v>
      </c>
      <c r="D1166" s="234">
        <v>3.21</v>
      </c>
      <c r="E1166" s="234">
        <f t="shared" si="23"/>
        <v>6.42</v>
      </c>
      <c r="F1166" s="234">
        <v>0.4</v>
      </c>
      <c r="G1166" s="234">
        <f t="shared" si="24"/>
        <v>6.02</v>
      </c>
      <c r="H1166" s="28"/>
      <c r="I1166" s="17"/>
      <c r="J1166" s="18"/>
      <c r="K1166" s="18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  <c r="Y1166" s="2"/>
      <c r="Z1166" s="2"/>
      <c r="AA1166" s="2"/>
    </row>
    <row r="1167" spans="1:27" ht="15" customHeight="1" x14ac:dyDescent="0.25">
      <c r="A1167" s="14"/>
      <c r="B1167" s="33" t="s">
        <v>365</v>
      </c>
      <c r="C1167" s="234">
        <v>2</v>
      </c>
      <c r="D1167" s="234">
        <v>2.71</v>
      </c>
      <c r="E1167" s="234">
        <f t="shared" si="23"/>
        <v>5.42</v>
      </c>
      <c r="F1167" s="234">
        <v>0.5</v>
      </c>
      <c r="G1167" s="234">
        <f t="shared" si="24"/>
        <v>4.92</v>
      </c>
      <c r="H1167" s="28"/>
      <c r="I1167" s="17"/>
      <c r="J1167" s="18"/>
      <c r="K1167" s="18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  <c r="Y1167" s="2"/>
      <c r="Z1167" s="2"/>
      <c r="AA1167" s="2"/>
    </row>
    <row r="1168" spans="1:27" ht="15" customHeight="1" x14ac:dyDescent="0.25">
      <c r="A1168" s="14"/>
      <c r="B1168" s="33" t="s">
        <v>366</v>
      </c>
      <c r="C1168" s="234">
        <v>1.6</v>
      </c>
      <c r="D1168" s="234">
        <v>3.21</v>
      </c>
      <c r="E1168" s="234">
        <f t="shared" si="23"/>
        <v>5.1360000000000001</v>
      </c>
      <c r="F1168" s="234">
        <v>2.2999999999999998</v>
      </c>
      <c r="G1168" s="234">
        <f t="shared" si="24"/>
        <v>2.8360000000000003</v>
      </c>
      <c r="H1168" s="28"/>
      <c r="I1168" s="17"/>
      <c r="J1168" s="18"/>
      <c r="K1168" s="18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  <c r="Y1168" s="2"/>
      <c r="Z1168" s="2"/>
      <c r="AA1168" s="2"/>
    </row>
    <row r="1169" spans="1:27" ht="15" customHeight="1" x14ac:dyDescent="0.25">
      <c r="A1169" s="14"/>
      <c r="B1169" s="33" t="s">
        <v>367</v>
      </c>
      <c r="C1169" s="234">
        <v>1.6</v>
      </c>
      <c r="D1169" s="234">
        <v>3.21</v>
      </c>
      <c r="E1169" s="234">
        <f t="shared" si="23"/>
        <v>5.1360000000000001</v>
      </c>
      <c r="F1169" s="234"/>
      <c r="G1169" s="234">
        <f t="shared" si="24"/>
        <v>5.1360000000000001</v>
      </c>
      <c r="H1169" s="28"/>
      <c r="I1169" s="17"/>
      <c r="J1169" s="18"/>
      <c r="K1169" s="18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  <c r="Y1169" s="2"/>
      <c r="Z1169" s="2"/>
      <c r="AA1169" s="2"/>
    </row>
    <row r="1170" spans="1:27" ht="15" customHeight="1" x14ac:dyDescent="0.25">
      <c r="A1170" s="14"/>
      <c r="B1170" s="33" t="s">
        <v>368</v>
      </c>
      <c r="C1170" s="234">
        <v>2</v>
      </c>
      <c r="D1170" s="234">
        <v>3.21</v>
      </c>
      <c r="E1170" s="234">
        <f t="shared" si="23"/>
        <v>6.42</v>
      </c>
      <c r="F1170" s="234"/>
      <c r="G1170" s="234">
        <f t="shared" si="24"/>
        <v>6.42</v>
      </c>
      <c r="H1170" s="28"/>
      <c r="I1170" s="17"/>
      <c r="J1170" s="18"/>
      <c r="K1170" s="18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  <c r="Y1170" s="2"/>
      <c r="Z1170" s="2"/>
      <c r="AA1170" s="2"/>
    </row>
    <row r="1171" spans="1:27" ht="15" customHeight="1" x14ac:dyDescent="0.25">
      <c r="A1171" s="14"/>
      <c r="B1171" s="33" t="s">
        <v>369</v>
      </c>
      <c r="C1171" s="234">
        <v>2</v>
      </c>
      <c r="D1171" s="234">
        <v>3.21</v>
      </c>
      <c r="E1171" s="234">
        <f t="shared" si="23"/>
        <v>6.42</v>
      </c>
      <c r="F1171" s="234">
        <v>0.4</v>
      </c>
      <c r="G1171" s="234">
        <f t="shared" si="24"/>
        <v>6.02</v>
      </c>
      <c r="H1171" s="28"/>
      <c r="I1171" s="17"/>
      <c r="J1171" s="18"/>
      <c r="K1171" s="18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  <c r="Y1171" s="2"/>
      <c r="Z1171" s="2"/>
      <c r="AA1171" s="2"/>
    </row>
    <row r="1172" spans="1:27" ht="15" customHeight="1" x14ac:dyDescent="0.25">
      <c r="A1172" s="14"/>
      <c r="B1172" s="33" t="s">
        <v>370</v>
      </c>
      <c r="C1172" s="234">
        <v>1.2</v>
      </c>
      <c r="D1172" s="234">
        <v>2.71</v>
      </c>
      <c r="E1172" s="234">
        <f t="shared" si="23"/>
        <v>3.2519999999999998</v>
      </c>
      <c r="F1172" s="234"/>
      <c r="G1172" s="234">
        <f t="shared" si="24"/>
        <v>3.2519999999999998</v>
      </c>
      <c r="H1172" s="28"/>
      <c r="I1172" s="17"/>
      <c r="J1172" s="18"/>
      <c r="K1172" s="18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  <c r="Y1172" s="2"/>
      <c r="Z1172" s="2"/>
      <c r="AA1172" s="2"/>
    </row>
    <row r="1173" spans="1:27" ht="15" customHeight="1" x14ac:dyDescent="0.25">
      <c r="A1173" s="14"/>
      <c r="B1173" s="33" t="s">
        <v>371</v>
      </c>
      <c r="C1173" s="234">
        <v>1.2</v>
      </c>
      <c r="D1173" s="234">
        <v>3.21</v>
      </c>
      <c r="E1173" s="234">
        <f t="shared" si="23"/>
        <v>3.8519999999999999</v>
      </c>
      <c r="F1173" s="234">
        <v>1.82</v>
      </c>
      <c r="G1173" s="234">
        <f t="shared" si="24"/>
        <v>2.032</v>
      </c>
      <c r="H1173" s="28"/>
      <c r="I1173" s="17"/>
      <c r="J1173" s="18"/>
      <c r="K1173" s="18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  <c r="Y1173" s="2"/>
      <c r="Z1173" s="2"/>
      <c r="AA1173" s="2"/>
    </row>
    <row r="1174" spans="1:27" ht="15" customHeight="1" x14ac:dyDescent="0.25">
      <c r="A1174" s="14"/>
      <c r="B1174" s="424" t="s">
        <v>37</v>
      </c>
      <c r="C1174" s="429"/>
      <c r="D1174" s="429"/>
      <c r="E1174" s="429"/>
      <c r="F1174" s="429"/>
      <c r="G1174" s="87">
        <f>SUM(G1090:G1173)</f>
        <v>1057.7703999999997</v>
      </c>
      <c r="H1174" s="28"/>
      <c r="I1174" s="17"/>
      <c r="J1174" s="18"/>
      <c r="K1174" s="18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  <c r="Y1174" s="2"/>
      <c r="Z1174" s="2"/>
      <c r="AA1174" s="2"/>
    </row>
    <row r="1175" spans="1:27" ht="15" customHeight="1" x14ac:dyDescent="0.25">
      <c r="A1175" s="14"/>
      <c r="B1175" s="15"/>
      <c r="C1175" s="15"/>
      <c r="D1175" s="15"/>
      <c r="E1175" s="15"/>
      <c r="F1175" s="15"/>
      <c r="G1175" s="15"/>
      <c r="H1175" s="16"/>
      <c r="I1175" s="17"/>
      <c r="J1175" s="18"/>
      <c r="K1175" s="18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  <c r="Y1175" s="2"/>
      <c r="Z1175" s="2"/>
      <c r="AA1175" s="2"/>
    </row>
    <row r="1176" spans="1:27" ht="30" customHeight="1" x14ac:dyDescent="0.25">
      <c r="A1176" s="235" t="s">
        <v>750</v>
      </c>
      <c r="B1176" s="430" t="s">
        <v>389</v>
      </c>
      <c r="C1176" s="431"/>
      <c r="D1176" s="431"/>
      <c r="E1176" s="431"/>
      <c r="F1176" s="431"/>
      <c r="G1176" s="431"/>
      <c r="H1176" s="431"/>
      <c r="I1176" s="17"/>
      <c r="J1176" s="18"/>
      <c r="K1176" s="18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  <c r="Y1176" s="2"/>
      <c r="Z1176" s="2"/>
      <c r="AA1176" s="2"/>
    </row>
    <row r="1177" spans="1:27" ht="15" customHeight="1" x14ac:dyDescent="0.25">
      <c r="A1177" s="31"/>
      <c r="B1177" s="240" t="s">
        <v>2</v>
      </c>
      <c r="C1177" s="240" t="s">
        <v>5</v>
      </c>
      <c r="D1177" s="240" t="s">
        <v>31</v>
      </c>
      <c r="E1177" s="240" t="s">
        <v>39</v>
      </c>
      <c r="F1177" s="240" t="s">
        <v>32</v>
      </c>
      <c r="G1177" s="240" t="s">
        <v>33</v>
      </c>
      <c r="H1177" s="31"/>
      <c r="I1177" s="17"/>
      <c r="J1177" s="18"/>
      <c r="K1177" s="18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  <c r="Y1177" s="2"/>
      <c r="Z1177" s="2"/>
      <c r="AA1177" s="2"/>
    </row>
    <row r="1178" spans="1:27" ht="15" customHeight="1" x14ac:dyDescent="0.25">
      <c r="A1178" s="28"/>
      <c r="B1178" s="33" t="s">
        <v>296</v>
      </c>
      <c r="C1178" s="234">
        <v>1.65</v>
      </c>
      <c r="D1178" s="234">
        <v>2.7</v>
      </c>
      <c r="E1178" s="234">
        <f t="shared" ref="E1178:E1193" si="25">C1178*D1178</f>
        <v>4.4550000000000001</v>
      </c>
      <c r="F1178" s="234"/>
      <c r="G1178" s="234">
        <f t="shared" ref="G1178:G1193" si="26">E1178-F1178</f>
        <v>4.4550000000000001</v>
      </c>
      <c r="H1178" s="28"/>
      <c r="I1178" s="17"/>
      <c r="J1178" s="18"/>
      <c r="K1178" s="18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  <c r="X1178" s="2"/>
      <c r="Y1178" s="2"/>
      <c r="Z1178" s="2"/>
      <c r="AA1178" s="2"/>
    </row>
    <row r="1179" spans="1:27" ht="15" customHeight="1" x14ac:dyDescent="0.25">
      <c r="A1179" s="28"/>
      <c r="B1179" s="33" t="s">
        <v>309</v>
      </c>
      <c r="C1179" s="234">
        <v>2</v>
      </c>
      <c r="D1179" s="234">
        <v>2.61</v>
      </c>
      <c r="E1179" s="234">
        <f t="shared" si="25"/>
        <v>5.22</v>
      </c>
      <c r="F1179" s="234">
        <v>1.27</v>
      </c>
      <c r="G1179" s="234">
        <f t="shared" si="26"/>
        <v>3.9499999999999997</v>
      </c>
      <c r="H1179" s="28"/>
      <c r="I1179" s="17"/>
      <c r="J1179" s="18"/>
      <c r="K1179" s="18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  <c r="X1179" s="2"/>
      <c r="Y1179" s="2"/>
      <c r="Z1179" s="2"/>
      <c r="AA1179" s="2"/>
    </row>
    <row r="1180" spans="1:27" ht="15" customHeight="1" x14ac:dyDescent="0.25">
      <c r="A1180" s="28"/>
      <c r="B1180" s="33" t="s">
        <v>310</v>
      </c>
      <c r="C1180" s="234">
        <v>2</v>
      </c>
      <c r="D1180" s="234">
        <v>2.61</v>
      </c>
      <c r="E1180" s="234">
        <f t="shared" si="25"/>
        <v>5.22</v>
      </c>
      <c r="F1180" s="234">
        <v>2.54</v>
      </c>
      <c r="G1180" s="234">
        <f t="shared" si="26"/>
        <v>2.6799999999999997</v>
      </c>
      <c r="H1180" s="28"/>
      <c r="I1180" s="17"/>
      <c r="J1180" s="18"/>
      <c r="K1180" s="18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  <c r="X1180" s="2"/>
      <c r="Y1180" s="2"/>
      <c r="Z1180" s="2"/>
      <c r="AA1180" s="2"/>
    </row>
    <row r="1181" spans="1:27" ht="15" customHeight="1" x14ac:dyDescent="0.25">
      <c r="A1181" s="28"/>
      <c r="B1181" s="33" t="s">
        <v>313</v>
      </c>
      <c r="C1181" s="234">
        <v>1.72</v>
      </c>
      <c r="D1181" s="234">
        <v>2.4</v>
      </c>
      <c r="E1181" s="234">
        <f t="shared" si="25"/>
        <v>4.1280000000000001</v>
      </c>
      <c r="F1181" s="234"/>
      <c r="G1181" s="234">
        <f t="shared" si="26"/>
        <v>4.1280000000000001</v>
      </c>
      <c r="H1181" s="28"/>
      <c r="I1181" s="17"/>
      <c r="J1181" s="18"/>
      <c r="K1181" s="18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/>
      <c r="Y1181" s="2"/>
      <c r="Z1181" s="2"/>
      <c r="AA1181" s="2"/>
    </row>
    <row r="1182" spans="1:27" ht="15" customHeight="1" x14ac:dyDescent="0.25">
      <c r="A1182" s="28"/>
      <c r="B1182" s="33" t="s">
        <v>314</v>
      </c>
      <c r="C1182" s="234">
        <v>1.6</v>
      </c>
      <c r="D1182" s="234">
        <v>2.4</v>
      </c>
      <c r="E1182" s="234">
        <f t="shared" si="25"/>
        <v>3.84</v>
      </c>
      <c r="F1182" s="234"/>
      <c r="G1182" s="234">
        <f t="shared" si="26"/>
        <v>3.84</v>
      </c>
      <c r="H1182" s="28"/>
      <c r="I1182" s="17"/>
      <c r="J1182" s="18"/>
      <c r="K1182" s="18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  <c r="X1182" s="2"/>
      <c r="Y1182" s="2"/>
      <c r="Z1182" s="2"/>
      <c r="AA1182" s="2"/>
    </row>
    <row r="1183" spans="1:27" ht="15" customHeight="1" x14ac:dyDescent="0.25">
      <c r="A1183" s="28"/>
      <c r="B1183" s="33" t="s">
        <v>315</v>
      </c>
      <c r="C1183" s="234">
        <v>1.38</v>
      </c>
      <c r="D1183" s="234">
        <v>2.4</v>
      </c>
      <c r="E1183" s="234">
        <f t="shared" si="25"/>
        <v>3.3119999999999998</v>
      </c>
      <c r="F1183" s="234"/>
      <c r="G1183" s="234">
        <f t="shared" si="26"/>
        <v>3.3119999999999998</v>
      </c>
      <c r="H1183" s="28"/>
      <c r="I1183" s="17"/>
      <c r="J1183" s="18"/>
      <c r="K1183" s="18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  <c r="AA1183" s="2"/>
    </row>
    <row r="1184" spans="1:27" ht="15" customHeight="1" x14ac:dyDescent="0.25">
      <c r="A1184" s="28"/>
      <c r="B1184" s="33" t="s">
        <v>333</v>
      </c>
      <c r="C1184" s="234">
        <v>1.1499999999999999</v>
      </c>
      <c r="D1184" s="234">
        <v>4.01</v>
      </c>
      <c r="E1184" s="234">
        <f t="shared" si="25"/>
        <v>4.6114999999999995</v>
      </c>
      <c r="F1184" s="234">
        <v>0.5</v>
      </c>
      <c r="G1184" s="234">
        <f t="shared" si="26"/>
        <v>4.1114999999999995</v>
      </c>
      <c r="H1184" s="28"/>
      <c r="I1184" s="17"/>
      <c r="J1184" s="18"/>
      <c r="K1184" s="18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  <c r="AA1184" s="2"/>
    </row>
    <row r="1185" spans="1:27" ht="15" customHeight="1" x14ac:dyDescent="0.25">
      <c r="A1185" s="28"/>
      <c r="B1185" s="33" t="s">
        <v>335</v>
      </c>
      <c r="C1185" s="234">
        <v>1.1499999999999999</v>
      </c>
      <c r="D1185" s="234">
        <v>3.55</v>
      </c>
      <c r="E1185" s="234">
        <f t="shared" si="25"/>
        <v>4.0824999999999996</v>
      </c>
      <c r="F1185" s="234">
        <v>0.68</v>
      </c>
      <c r="G1185" s="234">
        <f t="shared" si="26"/>
        <v>3.4024999999999994</v>
      </c>
      <c r="H1185" s="28"/>
      <c r="I1185" s="17"/>
      <c r="J1185" s="18"/>
      <c r="K1185" s="18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  <c r="AA1185" s="2"/>
    </row>
    <row r="1186" spans="1:27" ht="15" customHeight="1" x14ac:dyDescent="0.25">
      <c r="A1186" s="28"/>
      <c r="B1186" s="33" t="s">
        <v>359</v>
      </c>
      <c r="C1186" s="234">
        <v>1.2</v>
      </c>
      <c r="D1186" s="234">
        <v>2.71</v>
      </c>
      <c r="E1186" s="234">
        <f t="shared" si="25"/>
        <v>3.2519999999999998</v>
      </c>
      <c r="F1186" s="234"/>
      <c r="G1186" s="234">
        <f t="shared" si="26"/>
        <v>3.2519999999999998</v>
      </c>
      <c r="H1186" s="28"/>
      <c r="I1186" s="17"/>
      <c r="J1186" s="18"/>
      <c r="K1186" s="18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  <c r="AA1186" s="2"/>
    </row>
    <row r="1187" spans="1:27" ht="15" customHeight="1" x14ac:dyDescent="0.25">
      <c r="A1187" s="28"/>
      <c r="B1187" s="33" t="s">
        <v>359</v>
      </c>
      <c r="C1187" s="234">
        <v>1.2</v>
      </c>
      <c r="D1187" s="234">
        <v>3.21</v>
      </c>
      <c r="E1187" s="234">
        <f t="shared" si="25"/>
        <v>3.8519999999999999</v>
      </c>
      <c r="F1187" s="234">
        <v>1.82</v>
      </c>
      <c r="G1187" s="234">
        <f t="shared" si="26"/>
        <v>2.032</v>
      </c>
      <c r="H1187" s="28"/>
      <c r="I1187" s="17"/>
      <c r="J1187" s="18"/>
      <c r="K1187" s="18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  <c r="AA1187" s="2"/>
    </row>
    <row r="1188" spans="1:27" ht="15" customHeight="1" x14ac:dyDescent="0.25">
      <c r="A1188" s="28"/>
      <c r="B1188" s="33" t="s">
        <v>362</v>
      </c>
      <c r="C1188" s="234">
        <v>1.2</v>
      </c>
      <c r="D1188" s="234">
        <v>2.71</v>
      </c>
      <c r="E1188" s="234">
        <f t="shared" si="25"/>
        <v>3.2519999999999998</v>
      </c>
      <c r="F1188" s="234"/>
      <c r="G1188" s="234">
        <f t="shared" si="26"/>
        <v>3.2519999999999998</v>
      </c>
      <c r="H1188" s="28"/>
      <c r="I1188" s="17"/>
      <c r="J1188" s="18"/>
      <c r="K1188" s="18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  <c r="AA1188" s="2"/>
    </row>
    <row r="1189" spans="1:27" ht="15" customHeight="1" x14ac:dyDescent="0.25">
      <c r="A1189" s="28"/>
      <c r="B1189" s="33" t="s">
        <v>363</v>
      </c>
      <c r="C1189" s="234">
        <v>1.2</v>
      </c>
      <c r="D1189" s="234">
        <v>3.21</v>
      </c>
      <c r="E1189" s="234">
        <f t="shared" si="25"/>
        <v>3.8519999999999999</v>
      </c>
      <c r="F1189" s="234">
        <v>1.82</v>
      </c>
      <c r="G1189" s="234">
        <f t="shared" si="26"/>
        <v>2.032</v>
      </c>
      <c r="H1189" s="28"/>
      <c r="I1189" s="17"/>
      <c r="J1189" s="18"/>
      <c r="K1189" s="18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  <c r="AA1189" s="2"/>
    </row>
    <row r="1190" spans="1:27" ht="15" customHeight="1" x14ac:dyDescent="0.25">
      <c r="A1190" s="28"/>
      <c r="B1190" s="33" t="s">
        <v>365</v>
      </c>
      <c r="C1190" s="234">
        <v>2</v>
      </c>
      <c r="D1190" s="234">
        <v>2.71</v>
      </c>
      <c r="E1190" s="234">
        <f t="shared" si="25"/>
        <v>5.42</v>
      </c>
      <c r="F1190" s="234">
        <v>0.5</v>
      </c>
      <c r="G1190" s="234">
        <f t="shared" si="26"/>
        <v>4.92</v>
      </c>
      <c r="H1190" s="28"/>
      <c r="I1190" s="17"/>
      <c r="J1190" s="18"/>
      <c r="K1190" s="18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  <c r="AA1190" s="2"/>
    </row>
    <row r="1191" spans="1:27" ht="15" customHeight="1" x14ac:dyDescent="0.25">
      <c r="A1191" s="28"/>
      <c r="B1191" s="33" t="s">
        <v>366</v>
      </c>
      <c r="C1191" s="234">
        <v>1.6</v>
      </c>
      <c r="D1191" s="234">
        <v>3.21</v>
      </c>
      <c r="E1191" s="234">
        <f t="shared" si="25"/>
        <v>5.1360000000000001</v>
      </c>
      <c r="F1191" s="234">
        <v>2.2999999999999998</v>
      </c>
      <c r="G1191" s="234">
        <f t="shared" si="26"/>
        <v>2.8360000000000003</v>
      </c>
      <c r="H1191" s="28"/>
      <c r="I1191" s="17"/>
      <c r="J1191" s="18"/>
      <c r="K1191" s="18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  <c r="AA1191" s="2"/>
    </row>
    <row r="1192" spans="1:27" ht="15" customHeight="1" x14ac:dyDescent="0.25">
      <c r="A1192" s="28"/>
      <c r="B1192" s="33" t="s">
        <v>370</v>
      </c>
      <c r="C1192" s="234">
        <v>1.2</v>
      </c>
      <c r="D1192" s="234">
        <v>2.71</v>
      </c>
      <c r="E1192" s="234">
        <f t="shared" si="25"/>
        <v>3.2519999999999998</v>
      </c>
      <c r="F1192" s="234"/>
      <c r="G1192" s="234">
        <f t="shared" si="26"/>
        <v>3.2519999999999998</v>
      </c>
      <c r="H1192" s="28"/>
      <c r="I1192" s="17"/>
      <c r="J1192" s="18"/>
      <c r="K1192" s="18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  <c r="AA1192" s="2"/>
    </row>
    <row r="1193" spans="1:27" ht="15" customHeight="1" x14ac:dyDescent="0.25">
      <c r="A1193" s="28"/>
      <c r="B1193" s="33" t="s">
        <v>371</v>
      </c>
      <c r="C1193" s="234">
        <v>1.2</v>
      </c>
      <c r="D1193" s="234">
        <v>3.21</v>
      </c>
      <c r="E1193" s="234">
        <f t="shared" si="25"/>
        <v>3.8519999999999999</v>
      </c>
      <c r="F1193" s="234">
        <v>1.82</v>
      </c>
      <c r="G1193" s="234">
        <f t="shared" si="26"/>
        <v>2.032</v>
      </c>
      <c r="H1193" s="28"/>
      <c r="I1193" s="17"/>
      <c r="J1193" s="18"/>
      <c r="K1193" s="18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  <c r="AA1193" s="2"/>
    </row>
    <row r="1194" spans="1:27" ht="15" customHeight="1" x14ac:dyDescent="0.25">
      <c r="A1194" s="28"/>
      <c r="B1194" s="424" t="s">
        <v>37</v>
      </c>
      <c r="C1194" s="429"/>
      <c r="D1194" s="429"/>
      <c r="E1194" s="429"/>
      <c r="F1194" s="429"/>
      <c r="G1194" s="87">
        <f>SUM(G1178:G1193)</f>
        <v>53.487000000000009</v>
      </c>
      <c r="H1194" s="28"/>
      <c r="I1194" s="17"/>
      <c r="J1194" s="18"/>
      <c r="K1194" s="18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  <c r="AA1194" s="2"/>
    </row>
    <row r="1195" spans="1:27" ht="15" customHeight="1" x14ac:dyDescent="0.25">
      <c r="A1195" s="14"/>
      <c r="B1195" s="15"/>
      <c r="C1195" s="15"/>
      <c r="D1195" s="15"/>
      <c r="E1195" s="15"/>
      <c r="F1195" s="15"/>
      <c r="G1195" s="15"/>
      <c r="H1195" s="16"/>
      <c r="I1195" s="17"/>
      <c r="J1195" s="18"/>
      <c r="K1195" s="18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  <c r="AA1195" s="2"/>
    </row>
    <row r="1196" spans="1:27" ht="30" customHeight="1" x14ac:dyDescent="0.25">
      <c r="A1196" s="235" t="s">
        <v>751</v>
      </c>
      <c r="B1196" s="430" t="s">
        <v>390</v>
      </c>
      <c r="C1196" s="431"/>
      <c r="D1196" s="431"/>
      <c r="E1196" s="431"/>
      <c r="F1196" s="431"/>
      <c r="G1196" s="431"/>
      <c r="H1196" s="431"/>
      <c r="I1196" s="17"/>
      <c r="J1196" s="18"/>
      <c r="K1196" s="18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  <c r="AA1196" s="2"/>
    </row>
    <row r="1197" spans="1:27" ht="15" customHeight="1" x14ac:dyDescent="0.25">
      <c r="A1197" s="31"/>
      <c r="B1197" s="240" t="s">
        <v>2</v>
      </c>
      <c r="C1197" s="240" t="s">
        <v>5</v>
      </c>
      <c r="D1197" s="240" t="s">
        <v>31</v>
      </c>
      <c r="E1197" s="240" t="s">
        <v>39</v>
      </c>
      <c r="F1197" s="240" t="s">
        <v>32</v>
      </c>
      <c r="G1197" s="240" t="s">
        <v>33</v>
      </c>
      <c r="H1197" s="30"/>
      <c r="I1197" s="17"/>
      <c r="J1197" s="18"/>
      <c r="K1197" s="18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  <c r="AA1197" s="2"/>
    </row>
    <row r="1198" spans="1:27" ht="15" customHeight="1" x14ac:dyDescent="0.25">
      <c r="A1198" s="28"/>
      <c r="B1198" s="33" t="s">
        <v>294</v>
      </c>
      <c r="C1198" s="234">
        <v>3.1</v>
      </c>
      <c r="D1198" s="234">
        <v>2.7</v>
      </c>
      <c r="E1198" s="234">
        <f t="shared" ref="E1198:E1225" si="27">C1198*D1198</f>
        <v>8.370000000000001</v>
      </c>
      <c r="F1198" s="234"/>
      <c r="G1198" s="234">
        <f t="shared" ref="G1198:G1225" si="28">E1198-F1198</f>
        <v>8.370000000000001</v>
      </c>
      <c r="H1198" s="14"/>
      <c r="I1198" s="17"/>
      <c r="J1198" s="18"/>
      <c r="K1198" s="18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  <c r="AA1198" s="2"/>
    </row>
    <row r="1199" spans="1:27" ht="15" customHeight="1" x14ac:dyDescent="0.25">
      <c r="A1199" s="28"/>
      <c r="B1199" s="33" t="s">
        <v>299</v>
      </c>
      <c r="C1199" s="234">
        <v>4.45</v>
      </c>
      <c r="D1199" s="234">
        <v>2.71</v>
      </c>
      <c r="E1199" s="234">
        <f t="shared" si="27"/>
        <v>12.0595</v>
      </c>
      <c r="F1199" s="234">
        <v>3.06</v>
      </c>
      <c r="G1199" s="234">
        <f t="shared" si="28"/>
        <v>8.9994999999999994</v>
      </c>
      <c r="H1199" s="14"/>
      <c r="I1199" s="17"/>
      <c r="J1199" s="18"/>
      <c r="K1199" s="18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  <c r="AA1199" s="2"/>
    </row>
    <row r="1200" spans="1:27" ht="15" customHeight="1" x14ac:dyDescent="0.25">
      <c r="A1200" s="79"/>
      <c r="B1200" s="33" t="s">
        <v>311</v>
      </c>
      <c r="C1200" s="234">
        <v>3.44</v>
      </c>
      <c r="D1200" s="234">
        <v>2.4</v>
      </c>
      <c r="E1200" s="234">
        <f t="shared" si="27"/>
        <v>8.2560000000000002</v>
      </c>
      <c r="F1200" s="234"/>
      <c r="G1200" s="234">
        <f t="shared" si="28"/>
        <v>8.2560000000000002</v>
      </c>
      <c r="H1200" s="28"/>
      <c r="I1200" s="17"/>
      <c r="J1200" s="18"/>
      <c r="K1200" s="18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  <c r="AA1200" s="2"/>
    </row>
    <row r="1201" spans="1:27" ht="15" customHeight="1" x14ac:dyDescent="0.25">
      <c r="A1201" s="79"/>
      <c r="B1201" s="33" t="s">
        <v>312</v>
      </c>
      <c r="C1201" s="234">
        <v>3.15</v>
      </c>
      <c r="D1201" s="234">
        <v>2.4</v>
      </c>
      <c r="E1201" s="234">
        <f t="shared" si="27"/>
        <v>7.56</v>
      </c>
      <c r="F1201" s="234"/>
      <c r="G1201" s="234">
        <f t="shared" si="28"/>
        <v>7.56</v>
      </c>
      <c r="H1201" s="28"/>
      <c r="I1201" s="17"/>
      <c r="J1201" s="18"/>
      <c r="K1201" s="18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  <c r="AA1201" s="2"/>
    </row>
    <row r="1202" spans="1:27" ht="15" customHeight="1" x14ac:dyDescent="0.25">
      <c r="A1202" s="28"/>
      <c r="B1202" s="33" t="s">
        <v>328</v>
      </c>
      <c r="C1202" s="234">
        <v>3</v>
      </c>
      <c r="D1202" s="234">
        <v>3.54</v>
      </c>
      <c r="E1202" s="234">
        <f t="shared" si="27"/>
        <v>10.620000000000001</v>
      </c>
      <c r="F1202" s="234">
        <v>1.36</v>
      </c>
      <c r="G1202" s="234">
        <f t="shared" si="28"/>
        <v>9.2600000000000016</v>
      </c>
      <c r="H1202" s="28"/>
      <c r="I1202" s="17"/>
      <c r="J1202" s="18"/>
      <c r="K1202" s="18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  <c r="AA1202" s="2"/>
    </row>
    <row r="1203" spans="1:27" ht="15" customHeight="1" x14ac:dyDescent="0.25">
      <c r="A1203" s="28"/>
      <c r="B1203" s="33" t="s">
        <v>330</v>
      </c>
      <c r="C1203" s="234">
        <v>1.94</v>
      </c>
      <c r="D1203" s="234">
        <v>4.01</v>
      </c>
      <c r="E1203" s="234">
        <f t="shared" si="27"/>
        <v>7.779399999999999</v>
      </c>
      <c r="F1203" s="234">
        <v>0.5</v>
      </c>
      <c r="G1203" s="234">
        <f t="shared" si="28"/>
        <v>7.279399999999999</v>
      </c>
      <c r="H1203" s="28"/>
      <c r="I1203" s="17"/>
      <c r="J1203" s="18"/>
      <c r="K1203" s="18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  <c r="AA1203" s="2"/>
    </row>
    <row r="1204" spans="1:27" ht="15" customHeight="1" x14ac:dyDescent="0.25">
      <c r="A1204" s="28"/>
      <c r="B1204" s="33" t="s">
        <v>331</v>
      </c>
      <c r="C1204" s="234">
        <v>2.4500000000000002</v>
      </c>
      <c r="D1204" s="234">
        <v>4.01</v>
      </c>
      <c r="E1204" s="234">
        <f t="shared" si="27"/>
        <v>9.8245000000000005</v>
      </c>
      <c r="F1204" s="234"/>
      <c r="G1204" s="234">
        <f t="shared" si="28"/>
        <v>9.8245000000000005</v>
      </c>
      <c r="H1204" s="28"/>
      <c r="I1204" s="17"/>
      <c r="J1204" s="18"/>
      <c r="K1204" s="18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  <c r="AA1204" s="2"/>
    </row>
    <row r="1205" spans="1:27" ht="15" customHeight="1" x14ac:dyDescent="0.25">
      <c r="A1205" s="28"/>
      <c r="B1205" s="33" t="s">
        <v>332</v>
      </c>
      <c r="C1205" s="234">
        <v>1.45</v>
      </c>
      <c r="D1205" s="234">
        <v>4.01</v>
      </c>
      <c r="E1205" s="234">
        <f t="shared" si="27"/>
        <v>5.8144999999999998</v>
      </c>
      <c r="F1205" s="234">
        <v>0.5</v>
      </c>
      <c r="G1205" s="234">
        <f t="shared" si="28"/>
        <v>5.3144999999999998</v>
      </c>
      <c r="H1205" s="28"/>
      <c r="I1205" s="17"/>
      <c r="J1205" s="18"/>
      <c r="K1205" s="18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  <c r="AA1205" s="2"/>
    </row>
    <row r="1206" spans="1:27" ht="15" customHeight="1" x14ac:dyDescent="0.25">
      <c r="A1206" s="28"/>
      <c r="B1206" s="33" t="s">
        <v>336</v>
      </c>
      <c r="C1206" s="234">
        <v>2.93</v>
      </c>
      <c r="D1206" s="234">
        <v>3.55</v>
      </c>
      <c r="E1206" s="234">
        <f t="shared" si="27"/>
        <v>10.4015</v>
      </c>
      <c r="F1206" s="234">
        <v>2.54</v>
      </c>
      <c r="G1206" s="234">
        <f t="shared" si="28"/>
        <v>7.8615000000000004</v>
      </c>
      <c r="H1206" s="28"/>
      <c r="I1206" s="17"/>
      <c r="J1206" s="18"/>
      <c r="K1206" s="18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  <c r="AA1206" s="2"/>
    </row>
    <row r="1207" spans="1:27" ht="15" customHeight="1" x14ac:dyDescent="0.25">
      <c r="A1207" s="28"/>
      <c r="B1207" s="33" t="s">
        <v>337</v>
      </c>
      <c r="C1207" s="234">
        <v>3.06</v>
      </c>
      <c r="D1207" s="234">
        <v>4</v>
      </c>
      <c r="E1207" s="234">
        <f t="shared" si="27"/>
        <v>12.24</v>
      </c>
      <c r="F1207" s="234">
        <v>3.82</v>
      </c>
      <c r="G1207" s="234">
        <f t="shared" si="28"/>
        <v>8.42</v>
      </c>
      <c r="H1207" s="28"/>
      <c r="I1207" s="17"/>
      <c r="J1207" s="18"/>
      <c r="K1207" s="18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  <c r="AA1207" s="2"/>
    </row>
    <row r="1208" spans="1:27" ht="15" customHeight="1" x14ac:dyDescent="0.25">
      <c r="A1208" s="28"/>
      <c r="B1208" s="33" t="s">
        <v>338</v>
      </c>
      <c r="C1208" s="234">
        <v>3.06</v>
      </c>
      <c r="D1208" s="234">
        <v>4</v>
      </c>
      <c r="E1208" s="234">
        <f t="shared" si="27"/>
        <v>12.24</v>
      </c>
      <c r="F1208" s="234">
        <v>5.58</v>
      </c>
      <c r="G1208" s="234">
        <f t="shared" si="28"/>
        <v>6.66</v>
      </c>
      <c r="H1208" s="28"/>
      <c r="I1208" s="17"/>
      <c r="J1208" s="18"/>
      <c r="K1208" s="18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  <c r="AA1208" s="2"/>
    </row>
    <row r="1209" spans="1:27" ht="15" customHeight="1" x14ac:dyDescent="0.25">
      <c r="A1209" s="28"/>
      <c r="B1209" s="33" t="s">
        <v>345</v>
      </c>
      <c r="C1209" s="234">
        <v>2.4</v>
      </c>
      <c r="D1209" s="234">
        <v>4.01</v>
      </c>
      <c r="E1209" s="234">
        <f t="shared" si="27"/>
        <v>9.6239999999999988</v>
      </c>
      <c r="F1209" s="234">
        <v>1.7</v>
      </c>
      <c r="G1209" s="234">
        <f t="shared" si="28"/>
        <v>7.9239999999999986</v>
      </c>
      <c r="H1209" s="28"/>
      <c r="I1209" s="17"/>
      <c r="J1209" s="18"/>
      <c r="K1209" s="18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  <c r="AA1209" s="2"/>
    </row>
    <row r="1210" spans="1:27" ht="15" customHeight="1" x14ac:dyDescent="0.25">
      <c r="A1210" s="28"/>
      <c r="B1210" s="33" t="s">
        <v>346</v>
      </c>
      <c r="C1210" s="234">
        <v>2.4</v>
      </c>
      <c r="D1210" s="234">
        <v>4.01</v>
      </c>
      <c r="E1210" s="234">
        <f t="shared" si="27"/>
        <v>9.6239999999999988</v>
      </c>
      <c r="F1210" s="234">
        <v>1.7</v>
      </c>
      <c r="G1210" s="234">
        <f t="shared" si="28"/>
        <v>7.9239999999999986</v>
      </c>
      <c r="H1210" s="28"/>
      <c r="I1210" s="17"/>
      <c r="J1210" s="18"/>
      <c r="K1210" s="18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  <c r="AA1210" s="2"/>
    </row>
    <row r="1211" spans="1:27" ht="15" customHeight="1" x14ac:dyDescent="0.25">
      <c r="A1211" s="28"/>
      <c r="B1211" s="33" t="s">
        <v>347</v>
      </c>
      <c r="C1211" s="234">
        <v>2.4</v>
      </c>
      <c r="D1211" s="234">
        <v>4.01</v>
      </c>
      <c r="E1211" s="234">
        <f t="shared" si="27"/>
        <v>9.6239999999999988</v>
      </c>
      <c r="F1211" s="234">
        <v>1.7</v>
      </c>
      <c r="G1211" s="234">
        <f t="shared" si="28"/>
        <v>7.9239999999999986</v>
      </c>
      <c r="H1211" s="28"/>
      <c r="I1211" s="17"/>
      <c r="J1211" s="18"/>
      <c r="K1211" s="18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  <c r="AA1211" s="2"/>
    </row>
    <row r="1212" spans="1:27" ht="15" customHeight="1" x14ac:dyDescent="0.25">
      <c r="A1212" s="28"/>
      <c r="B1212" s="33" t="s">
        <v>348</v>
      </c>
      <c r="C1212" s="234">
        <v>2.4</v>
      </c>
      <c r="D1212" s="234">
        <v>4.01</v>
      </c>
      <c r="E1212" s="234">
        <f t="shared" si="27"/>
        <v>9.6239999999999988</v>
      </c>
      <c r="F1212" s="234">
        <v>1.7</v>
      </c>
      <c r="G1212" s="234">
        <f t="shared" si="28"/>
        <v>7.9239999999999986</v>
      </c>
      <c r="H1212" s="28"/>
      <c r="I1212" s="17"/>
      <c r="J1212" s="18"/>
      <c r="K1212" s="18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  <c r="AA1212" s="2"/>
    </row>
    <row r="1213" spans="1:27" ht="15" customHeight="1" x14ac:dyDescent="0.25">
      <c r="A1213" s="28"/>
      <c r="B1213" s="33" t="s">
        <v>349</v>
      </c>
      <c r="C1213" s="234">
        <v>2.85</v>
      </c>
      <c r="D1213" s="234">
        <v>4.01</v>
      </c>
      <c r="E1213" s="234">
        <f t="shared" si="27"/>
        <v>11.4285</v>
      </c>
      <c r="F1213" s="234">
        <v>2.54</v>
      </c>
      <c r="G1213" s="234">
        <f t="shared" si="28"/>
        <v>8.8885000000000005</v>
      </c>
      <c r="H1213" s="28"/>
      <c r="I1213" s="17"/>
      <c r="J1213" s="18"/>
      <c r="K1213" s="18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  <c r="AA1213" s="2"/>
    </row>
    <row r="1214" spans="1:27" ht="15" customHeight="1" x14ac:dyDescent="0.25">
      <c r="A1214" s="28"/>
      <c r="B1214" s="33" t="s">
        <v>350</v>
      </c>
      <c r="C1214" s="234">
        <v>2.85</v>
      </c>
      <c r="D1214" s="234">
        <v>3.56</v>
      </c>
      <c r="E1214" s="234">
        <f t="shared" si="27"/>
        <v>10.146000000000001</v>
      </c>
      <c r="F1214" s="234">
        <v>1.92</v>
      </c>
      <c r="G1214" s="234">
        <f t="shared" si="28"/>
        <v>8.2260000000000009</v>
      </c>
      <c r="H1214" s="28"/>
      <c r="I1214" s="17"/>
      <c r="J1214" s="18"/>
      <c r="K1214" s="18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  <c r="AA1214" s="2"/>
    </row>
    <row r="1215" spans="1:27" ht="15" customHeight="1" x14ac:dyDescent="0.25">
      <c r="A1215" s="28"/>
      <c r="B1215" s="33" t="s">
        <v>352</v>
      </c>
      <c r="C1215" s="234">
        <v>3.75</v>
      </c>
      <c r="D1215" s="234">
        <v>3.57</v>
      </c>
      <c r="E1215" s="234">
        <f t="shared" si="27"/>
        <v>13.387499999999999</v>
      </c>
      <c r="F1215" s="234">
        <v>3.68</v>
      </c>
      <c r="G1215" s="234">
        <f t="shared" si="28"/>
        <v>9.7074999999999996</v>
      </c>
      <c r="H1215" s="28"/>
      <c r="I1215" s="17"/>
      <c r="J1215" s="18"/>
      <c r="K1215" s="18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  <c r="AA1215" s="2"/>
    </row>
    <row r="1216" spans="1:27" ht="15" customHeight="1" x14ac:dyDescent="0.25">
      <c r="A1216" s="28"/>
      <c r="B1216" s="33" t="s">
        <v>353</v>
      </c>
      <c r="C1216" s="234">
        <v>2.4</v>
      </c>
      <c r="D1216" s="234">
        <v>4.01</v>
      </c>
      <c r="E1216" s="234">
        <f t="shared" si="27"/>
        <v>9.6239999999999988</v>
      </c>
      <c r="F1216" s="234"/>
      <c r="G1216" s="234">
        <f t="shared" si="28"/>
        <v>9.6239999999999988</v>
      </c>
      <c r="H1216" s="28"/>
      <c r="I1216" s="17"/>
      <c r="J1216" s="18"/>
      <c r="K1216" s="18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  <c r="AA1216" s="2"/>
    </row>
    <row r="1217" spans="1:27" ht="15" customHeight="1" x14ac:dyDescent="0.25">
      <c r="A1217" s="28"/>
      <c r="B1217" s="33" t="s">
        <v>354</v>
      </c>
      <c r="C1217" s="234">
        <v>2.4</v>
      </c>
      <c r="D1217" s="234">
        <v>3.57</v>
      </c>
      <c r="E1217" s="234">
        <f t="shared" si="27"/>
        <v>8.5679999999999996</v>
      </c>
      <c r="F1217" s="234">
        <v>1.92</v>
      </c>
      <c r="G1217" s="234">
        <f t="shared" si="28"/>
        <v>6.6479999999999997</v>
      </c>
      <c r="H1217" s="28"/>
      <c r="I1217" s="17"/>
      <c r="J1217" s="18"/>
      <c r="K1217" s="18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  <c r="AA1217" s="2"/>
    </row>
    <row r="1218" spans="1:27" ht="15" customHeight="1" x14ac:dyDescent="0.25">
      <c r="A1218" s="28"/>
      <c r="B1218" s="33" t="s">
        <v>359</v>
      </c>
      <c r="C1218" s="234">
        <v>2</v>
      </c>
      <c r="D1218" s="234">
        <v>3.21</v>
      </c>
      <c r="E1218" s="234">
        <f t="shared" si="27"/>
        <v>6.42</v>
      </c>
      <c r="F1218" s="234"/>
      <c r="G1218" s="234">
        <f t="shared" si="28"/>
        <v>6.42</v>
      </c>
      <c r="H1218" s="28"/>
      <c r="I1218" s="17"/>
      <c r="J1218" s="18"/>
      <c r="K1218" s="18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  <c r="AA1218" s="2"/>
    </row>
    <row r="1219" spans="1:27" ht="15" customHeight="1" x14ac:dyDescent="0.25">
      <c r="A1219" s="28"/>
      <c r="B1219" s="33" t="s">
        <v>359</v>
      </c>
      <c r="C1219" s="234">
        <v>2</v>
      </c>
      <c r="D1219" s="234">
        <v>3.21</v>
      </c>
      <c r="E1219" s="234">
        <f t="shared" si="27"/>
        <v>6.42</v>
      </c>
      <c r="F1219" s="234">
        <v>0.4</v>
      </c>
      <c r="G1219" s="234">
        <f t="shared" si="28"/>
        <v>6.02</v>
      </c>
      <c r="H1219" s="28"/>
      <c r="I1219" s="17"/>
      <c r="J1219" s="18"/>
      <c r="K1219" s="18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  <c r="AA1219" s="2"/>
    </row>
    <row r="1220" spans="1:27" ht="15" customHeight="1" x14ac:dyDescent="0.25">
      <c r="A1220" s="28"/>
      <c r="B1220" s="33" t="s">
        <v>360</v>
      </c>
      <c r="C1220" s="234">
        <v>2</v>
      </c>
      <c r="D1220" s="234">
        <v>3.21</v>
      </c>
      <c r="E1220" s="234">
        <f t="shared" si="27"/>
        <v>6.42</v>
      </c>
      <c r="F1220" s="234"/>
      <c r="G1220" s="234">
        <f t="shared" si="28"/>
        <v>6.42</v>
      </c>
      <c r="H1220" s="28"/>
      <c r="I1220" s="17"/>
      <c r="J1220" s="18"/>
      <c r="K1220" s="18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  <c r="AA1220" s="2"/>
    </row>
    <row r="1221" spans="1:27" ht="15" customHeight="1" x14ac:dyDescent="0.25">
      <c r="A1221" s="28"/>
      <c r="B1221" s="33" t="s">
        <v>361</v>
      </c>
      <c r="C1221" s="234">
        <v>2</v>
      </c>
      <c r="D1221" s="234">
        <v>3.21</v>
      </c>
      <c r="E1221" s="234">
        <f t="shared" si="27"/>
        <v>6.42</v>
      </c>
      <c r="F1221" s="234">
        <v>0.4</v>
      </c>
      <c r="G1221" s="234">
        <f t="shared" si="28"/>
        <v>6.02</v>
      </c>
      <c r="H1221" s="28"/>
      <c r="I1221" s="17"/>
      <c r="J1221" s="18"/>
      <c r="K1221" s="18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  <c r="AA1221" s="2"/>
    </row>
    <row r="1222" spans="1:27" ht="15" customHeight="1" x14ac:dyDescent="0.25">
      <c r="A1222" s="28"/>
      <c r="B1222" s="33" t="s">
        <v>364</v>
      </c>
      <c r="C1222" s="234">
        <v>2</v>
      </c>
      <c r="D1222" s="234">
        <v>3.21</v>
      </c>
      <c r="E1222" s="234">
        <f t="shared" si="27"/>
        <v>6.42</v>
      </c>
      <c r="F1222" s="234">
        <v>0.4</v>
      </c>
      <c r="G1222" s="234">
        <f t="shared" si="28"/>
        <v>6.02</v>
      </c>
      <c r="H1222" s="28"/>
      <c r="I1222" s="17"/>
      <c r="J1222" s="18"/>
      <c r="K1222" s="18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  <c r="AA1222" s="2"/>
    </row>
    <row r="1223" spans="1:27" ht="15" customHeight="1" x14ac:dyDescent="0.25">
      <c r="A1223" s="28"/>
      <c r="B1223" s="33" t="s">
        <v>367</v>
      </c>
      <c r="C1223" s="234">
        <v>1.6</v>
      </c>
      <c r="D1223" s="234">
        <v>3.21</v>
      </c>
      <c r="E1223" s="234">
        <f t="shared" si="27"/>
        <v>5.1360000000000001</v>
      </c>
      <c r="F1223" s="234"/>
      <c r="G1223" s="234">
        <f t="shared" si="28"/>
        <v>5.1360000000000001</v>
      </c>
      <c r="H1223" s="28"/>
      <c r="I1223" s="17"/>
      <c r="J1223" s="18"/>
      <c r="K1223" s="18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  <c r="AA1223" s="2"/>
    </row>
    <row r="1224" spans="1:27" ht="15" customHeight="1" x14ac:dyDescent="0.25">
      <c r="A1224" s="28"/>
      <c r="B1224" s="33" t="s">
        <v>368</v>
      </c>
      <c r="C1224" s="234">
        <v>2</v>
      </c>
      <c r="D1224" s="234">
        <v>3.21</v>
      </c>
      <c r="E1224" s="234">
        <f t="shared" si="27"/>
        <v>6.42</v>
      </c>
      <c r="F1224" s="234"/>
      <c r="G1224" s="234">
        <f t="shared" si="28"/>
        <v>6.42</v>
      </c>
      <c r="H1224" s="28"/>
      <c r="I1224" s="17"/>
      <c r="J1224" s="18"/>
      <c r="K1224" s="18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  <c r="AA1224" s="2"/>
    </row>
    <row r="1225" spans="1:27" ht="15" customHeight="1" x14ac:dyDescent="0.25">
      <c r="A1225" s="28"/>
      <c r="B1225" s="33" t="s">
        <v>369</v>
      </c>
      <c r="C1225" s="234">
        <v>2</v>
      </c>
      <c r="D1225" s="234">
        <v>3.21</v>
      </c>
      <c r="E1225" s="234">
        <f t="shared" si="27"/>
        <v>6.42</v>
      </c>
      <c r="F1225" s="234">
        <v>0.4</v>
      </c>
      <c r="G1225" s="234">
        <f t="shared" si="28"/>
        <v>6.02</v>
      </c>
      <c r="H1225" s="28"/>
      <c r="I1225" s="17"/>
      <c r="J1225" s="18"/>
      <c r="K1225" s="18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  <c r="AA1225" s="2"/>
    </row>
    <row r="1226" spans="1:27" ht="15" customHeight="1" x14ac:dyDescent="0.25">
      <c r="A1226" s="28"/>
      <c r="B1226" s="424" t="s">
        <v>37</v>
      </c>
      <c r="C1226" s="429"/>
      <c r="D1226" s="429"/>
      <c r="E1226" s="429"/>
      <c r="F1226" s="429"/>
      <c r="G1226" s="87">
        <f>SUM(G1198:G1225)</f>
        <v>211.07139999999998</v>
      </c>
      <c r="H1226" s="28"/>
      <c r="I1226" s="17"/>
      <c r="J1226" s="18"/>
      <c r="K1226" s="18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  <c r="AA1226" s="2"/>
    </row>
    <row r="1227" spans="1:27" ht="15" customHeight="1" x14ac:dyDescent="0.25">
      <c r="A1227" s="14"/>
      <c r="B1227" s="15"/>
      <c r="C1227" s="15"/>
      <c r="D1227" s="15"/>
      <c r="E1227" s="15"/>
      <c r="F1227" s="15"/>
      <c r="G1227" s="15"/>
      <c r="H1227" s="16"/>
      <c r="I1227" s="17"/>
      <c r="J1227" s="18"/>
      <c r="K1227" s="18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  <c r="AA1227" s="2"/>
    </row>
    <row r="1228" spans="1:27" ht="30" customHeight="1" x14ac:dyDescent="0.25">
      <c r="A1228" s="235" t="s">
        <v>752</v>
      </c>
      <c r="B1228" s="494" t="s">
        <v>397</v>
      </c>
      <c r="C1228" s="499"/>
      <c r="D1228" s="499"/>
      <c r="E1228" s="499"/>
      <c r="F1228" s="499"/>
      <c r="G1228" s="499"/>
      <c r="H1228" s="499"/>
      <c r="I1228" s="17"/>
      <c r="J1228" s="18"/>
      <c r="K1228" s="18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  <c r="AA1228" s="2"/>
    </row>
    <row r="1229" spans="1:27" ht="15" customHeight="1" x14ac:dyDescent="0.25">
      <c r="A1229" s="30"/>
      <c r="B1229" s="240" t="s">
        <v>2</v>
      </c>
      <c r="C1229" s="240" t="s">
        <v>5</v>
      </c>
      <c r="D1229" s="240" t="s">
        <v>31</v>
      </c>
      <c r="E1229" s="240" t="s">
        <v>39</v>
      </c>
      <c r="F1229" s="240" t="s">
        <v>32</v>
      </c>
      <c r="G1229" s="240" t="s">
        <v>33</v>
      </c>
      <c r="H1229" s="31"/>
      <c r="I1229" s="17"/>
      <c r="J1229" s="18"/>
      <c r="K1229" s="18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  <c r="AA1229" s="2"/>
    </row>
    <row r="1230" spans="1:27" ht="15" customHeight="1" x14ac:dyDescent="0.25">
      <c r="A1230" s="14"/>
      <c r="B1230" s="33" t="s">
        <v>291</v>
      </c>
      <c r="C1230" s="234">
        <v>23.25</v>
      </c>
      <c r="D1230" s="234">
        <v>2.7</v>
      </c>
      <c r="E1230" s="234">
        <f t="shared" ref="E1230:E1269" si="29">C1230*D1230</f>
        <v>62.775000000000006</v>
      </c>
      <c r="F1230" s="234">
        <v>25.48</v>
      </c>
      <c r="G1230" s="234">
        <f t="shared" ref="G1230:G1269" si="30">E1230-F1230</f>
        <v>37.295000000000002</v>
      </c>
      <c r="H1230" s="28"/>
      <c r="I1230" s="17"/>
      <c r="J1230" s="18"/>
      <c r="K1230" s="18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  <c r="AA1230" s="2"/>
    </row>
    <row r="1231" spans="1:27" ht="15" customHeight="1" x14ac:dyDescent="0.25">
      <c r="A1231" s="14"/>
      <c r="B1231" s="33" t="s">
        <v>292</v>
      </c>
      <c r="C1231" s="234">
        <v>21.5</v>
      </c>
      <c r="D1231" s="234">
        <v>2.7</v>
      </c>
      <c r="E1231" s="234">
        <f t="shared" si="29"/>
        <v>58.050000000000004</v>
      </c>
      <c r="F1231" s="234">
        <v>21.02</v>
      </c>
      <c r="G1231" s="234">
        <f t="shared" si="30"/>
        <v>37.03</v>
      </c>
      <c r="H1231" s="28"/>
      <c r="I1231" s="17"/>
      <c r="J1231" s="18"/>
      <c r="K1231" s="18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  <c r="AA1231" s="2"/>
    </row>
    <row r="1232" spans="1:27" ht="15" customHeight="1" x14ac:dyDescent="0.25">
      <c r="A1232" s="14"/>
      <c r="B1232" s="33" t="s">
        <v>293</v>
      </c>
      <c r="C1232" s="234">
        <v>13.8</v>
      </c>
      <c r="D1232" s="234">
        <v>2.7</v>
      </c>
      <c r="E1232" s="234">
        <f t="shared" si="29"/>
        <v>37.260000000000005</v>
      </c>
      <c r="F1232" s="234">
        <v>0</v>
      </c>
      <c r="G1232" s="234">
        <f t="shared" si="30"/>
        <v>37.260000000000005</v>
      </c>
      <c r="H1232" s="28"/>
      <c r="I1232" s="17"/>
      <c r="J1232" s="18"/>
      <c r="K1232" s="18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  <c r="AA1232" s="2"/>
    </row>
    <row r="1233" spans="1:27" ht="15" customHeight="1" x14ac:dyDescent="0.25">
      <c r="A1233" s="14"/>
      <c r="B1233" s="33" t="s">
        <v>295</v>
      </c>
      <c r="C1233" s="234">
        <v>6.35</v>
      </c>
      <c r="D1233" s="234">
        <v>2.7</v>
      </c>
      <c r="E1233" s="234">
        <f t="shared" si="29"/>
        <v>17.145</v>
      </c>
      <c r="F1233" s="234">
        <v>2.88</v>
      </c>
      <c r="G1233" s="234">
        <f t="shared" si="30"/>
        <v>14.265000000000001</v>
      </c>
      <c r="H1233" s="28"/>
      <c r="I1233" s="17"/>
      <c r="J1233" s="18"/>
      <c r="K1233" s="18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  <c r="AA1233" s="2"/>
    </row>
    <row r="1234" spans="1:27" ht="15" customHeight="1" x14ac:dyDescent="0.25">
      <c r="A1234" s="14"/>
      <c r="B1234" s="33" t="s">
        <v>297</v>
      </c>
      <c r="C1234" s="234">
        <v>8.25</v>
      </c>
      <c r="D1234" s="234">
        <v>2.7</v>
      </c>
      <c r="E1234" s="234">
        <f t="shared" si="29"/>
        <v>22.275000000000002</v>
      </c>
      <c r="F1234" s="234"/>
      <c r="G1234" s="234">
        <f t="shared" si="30"/>
        <v>22.275000000000002</v>
      </c>
      <c r="H1234" s="28"/>
      <c r="I1234" s="17"/>
      <c r="J1234" s="18"/>
      <c r="K1234" s="18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  <c r="AA1234" s="2"/>
    </row>
    <row r="1235" spans="1:27" ht="15" customHeight="1" x14ac:dyDescent="0.25">
      <c r="A1235" s="14"/>
      <c r="B1235" s="33" t="s">
        <v>298</v>
      </c>
      <c r="C1235" s="234">
        <v>5</v>
      </c>
      <c r="D1235" s="234">
        <v>2.7</v>
      </c>
      <c r="E1235" s="234">
        <f t="shared" si="29"/>
        <v>13.5</v>
      </c>
      <c r="F1235" s="234">
        <v>1.8</v>
      </c>
      <c r="G1235" s="234">
        <f t="shared" si="30"/>
        <v>11.7</v>
      </c>
      <c r="H1235" s="28"/>
      <c r="I1235" s="17"/>
      <c r="J1235" s="18"/>
      <c r="K1235" s="18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  <c r="AA1235" s="2"/>
    </row>
    <row r="1236" spans="1:27" ht="15" customHeight="1" x14ac:dyDescent="0.25">
      <c r="A1236" s="14"/>
      <c r="B1236" s="33" t="s">
        <v>300</v>
      </c>
      <c r="C1236" s="234">
        <v>5</v>
      </c>
      <c r="D1236" s="234">
        <v>2.71</v>
      </c>
      <c r="E1236" s="234">
        <f t="shared" si="29"/>
        <v>13.55</v>
      </c>
      <c r="F1236" s="234">
        <v>2.54</v>
      </c>
      <c r="G1236" s="234">
        <f t="shared" si="30"/>
        <v>11.010000000000002</v>
      </c>
      <c r="H1236" s="28"/>
      <c r="I1236" s="17"/>
      <c r="J1236" s="18"/>
      <c r="K1236" s="18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  <c r="AA1236" s="2"/>
    </row>
    <row r="1237" spans="1:27" ht="15" customHeight="1" x14ac:dyDescent="0.25">
      <c r="A1237" s="14"/>
      <c r="B1237" s="33" t="s">
        <v>301</v>
      </c>
      <c r="C1237" s="234">
        <v>4.45</v>
      </c>
      <c r="D1237" s="234">
        <v>2.71</v>
      </c>
      <c r="E1237" s="234">
        <f t="shared" si="29"/>
        <v>12.0595</v>
      </c>
      <c r="F1237" s="234"/>
      <c r="G1237" s="234">
        <f t="shared" si="30"/>
        <v>12.0595</v>
      </c>
      <c r="H1237" s="28"/>
      <c r="I1237" s="17"/>
      <c r="J1237" s="18"/>
      <c r="K1237" s="18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  <c r="AA1237" s="2"/>
    </row>
    <row r="1238" spans="1:27" ht="15" customHeight="1" x14ac:dyDescent="0.25">
      <c r="A1238" s="14"/>
      <c r="B1238" s="33" t="s">
        <v>302</v>
      </c>
      <c r="C1238" s="234">
        <v>5</v>
      </c>
      <c r="D1238" s="234">
        <v>2.71</v>
      </c>
      <c r="E1238" s="234">
        <f t="shared" si="29"/>
        <v>13.55</v>
      </c>
      <c r="F1238" s="234">
        <v>1.8</v>
      </c>
      <c r="G1238" s="234">
        <f t="shared" si="30"/>
        <v>11.75</v>
      </c>
      <c r="H1238" s="28"/>
      <c r="I1238" s="17"/>
      <c r="J1238" s="18"/>
      <c r="K1238" s="18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  <c r="AA1238" s="2"/>
    </row>
    <row r="1239" spans="1:27" ht="15" customHeight="1" x14ac:dyDescent="0.25">
      <c r="A1239" s="14"/>
      <c r="B1239" s="33" t="s">
        <v>303</v>
      </c>
      <c r="C1239" s="234">
        <v>4.1500000000000004</v>
      </c>
      <c r="D1239" s="234">
        <v>3.54</v>
      </c>
      <c r="E1239" s="234">
        <f t="shared" si="29"/>
        <v>14.691000000000001</v>
      </c>
      <c r="F1239" s="234"/>
      <c r="G1239" s="234">
        <f t="shared" si="30"/>
        <v>14.691000000000001</v>
      </c>
      <c r="H1239" s="28"/>
      <c r="I1239" s="17"/>
      <c r="J1239" s="18"/>
      <c r="K1239" s="18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  <c r="AA1239" s="2"/>
    </row>
    <row r="1240" spans="1:27" ht="15" customHeight="1" x14ac:dyDescent="0.25">
      <c r="A1240" s="14"/>
      <c r="B1240" s="33" t="s">
        <v>304</v>
      </c>
      <c r="C1240" s="234">
        <v>4.1500000000000004</v>
      </c>
      <c r="D1240" s="234">
        <v>3.54</v>
      </c>
      <c r="E1240" s="234">
        <f t="shared" si="29"/>
        <v>14.691000000000001</v>
      </c>
      <c r="F1240" s="234"/>
      <c r="G1240" s="234">
        <f t="shared" si="30"/>
        <v>14.691000000000001</v>
      </c>
      <c r="H1240" s="28"/>
      <c r="I1240" s="17"/>
      <c r="J1240" s="18"/>
      <c r="K1240" s="18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  <c r="AA1240" s="2"/>
    </row>
    <row r="1241" spans="1:27" ht="15" customHeight="1" x14ac:dyDescent="0.25">
      <c r="A1241" s="14"/>
      <c r="B1241" s="33" t="s">
        <v>305</v>
      </c>
      <c r="C1241" s="234">
        <v>4.8</v>
      </c>
      <c r="D1241" s="234">
        <v>3.54</v>
      </c>
      <c r="E1241" s="234">
        <f t="shared" si="29"/>
        <v>16.992000000000001</v>
      </c>
      <c r="F1241" s="234">
        <v>4.1399999999999997</v>
      </c>
      <c r="G1241" s="234">
        <f t="shared" si="30"/>
        <v>12.852</v>
      </c>
      <c r="H1241" s="28"/>
      <c r="I1241" s="17"/>
      <c r="J1241" s="18"/>
      <c r="K1241" s="18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  <c r="AA1241" s="2"/>
    </row>
    <row r="1242" spans="1:27" ht="15" customHeight="1" x14ac:dyDescent="0.25">
      <c r="A1242" s="14"/>
      <c r="B1242" s="33" t="s">
        <v>306</v>
      </c>
      <c r="C1242" s="234">
        <v>4.8</v>
      </c>
      <c r="D1242" s="234">
        <v>3.54</v>
      </c>
      <c r="E1242" s="234">
        <f t="shared" si="29"/>
        <v>16.992000000000001</v>
      </c>
      <c r="F1242" s="234">
        <v>4.37</v>
      </c>
      <c r="G1242" s="234">
        <f t="shared" si="30"/>
        <v>12.622</v>
      </c>
      <c r="H1242" s="28"/>
      <c r="I1242" s="17"/>
      <c r="J1242" s="18"/>
      <c r="K1242" s="18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  <c r="AA1242" s="2"/>
    </row>
    <row r="1243" spans="1:27" ht="15" customHeight="1" x14ac:dyDescent="0.25">
      <c r="A1243" s="14"/>
      <c r="B1243" s="33" t="s">
        <v>307</v>
      </c>
      <c r="C1243" s="234">
        <v>4.6500000000000004</v>
      </c>
      <c r="D1243" s="234">
        <v>2.61</v>
      </c>
      <c r="E1243" s="234">
        <f t="shared" si="29"/>
        <v>12.1365</v>
      </c>
      <c r="F1243" s="234"/>
      <c r="G1243" s="234">
        <f t="shared" si="30"/>
        <v>12.1365</v>
      </c>
      <c r="H1243" s="28"/>
      <c r="I1243" s="17"/>
      <c r="J1243" s="18"/>
      <c r="K1243" s="18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  <c r="AA1243" s="2"/>
    </row>
    <row r="1244" spans="1:27" ht="15" customHeight="1" x14ac:dyDescent="0.25">
      <c r="A1244" s="14"/>
      <c r="B1244" s="33" t="s">
        <v>308</v>
      </c>
      <c r="C1244" s="234">
        <v>4.6500000000000004</v>
      </c>
      <c r="D1244" s="234">
        <v>2.61</v>
      </c>
      <c r="E1244" s="234">
        <f t="shared" si="29"/>
        <v>12.1365</v>
      </c>
      <c r="F1244" s="234"/>
      <c r="G1244" s="234">
        <f t="shared" si="30"/>
        <v>12.1365</v>
      </c>
      <c r="H1244" s="28"/>
      <c r="I1244" s="17"/>
      <c r="J1244" s="18"/>
      <c r="K1244" s="18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  <c r="AA1244" s="2"/>
    </row>
    <row r="1245" spans="1:27" ht="15" customHeight="1" x14ac:dyDescent="0.25">
      <c r="A1245" s="14"/>
      <c r="B1245" s="33" t="s">
        <v>316</v>
      </c>
      <c r="C1245" s="234">
        <v>4.45</v>
      </c>
      <c r="D1245" s="234">
        <v>4.01</v>
      </c>
      <c r="E1245" s="234">
        <f t="shared" si="29"/>
        <v>17.8445</v>
      </c>
      <c r="F1245" s="234">
        <v>1.2</v>
      </c>
      <c r="G1245" s="234">
        <f t="shared" si="30"/>
        <v>16.644500000000001</v>
      </c>
      <c r="H1245" s="28"/>
      <c r="I1245" s="17"/>
      <c r="J1245" s="18"/>
      <c r="K1245" s="18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  <c r="AA1245" s="2"/>
    </row>
    <row r="1246" spans="1:27" ht="15" customHeight="1" x14ac:dyDescent="0.25">
      <c r="A1246" s="14"/>
      <c r="B1246" s="33" t="s">
        <v>317</v>
      </c>
      <c r="C1246" s="234">
        <v>4.45</v>
      </c>
      <c r="D1246" s="234">
        <v>4.01</v>
      </c>
      <c r="E1246" s="234">
        <f t="shared" si="29"/>
        <v>17.8445</v>
      </c>
      <c r="F1246" s="234">
        <v>2.2999999999999998</v>
      </c>
      <c r="G1246" s="234">
        <f t="shared" si="30"/>
        <v>15.544499999999999</v>
      </c>
      <c r="H1246" s="28"/>
      <c r="I1246" s="17"/>
      <c r="J1246" s="18"/>
      <c r="K1246" s="18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  <c r="AA1246" s="2"/>
    </row>
    <row r="1247" spans="1:27" ht="15" customHeight="1" x14ac:dyDescent="0.25">
      <c r="A1247" s="14"/>
      <c r="B1247" s="33" t="s">
        <v>318</v>
      </c>
      <c r="C1247" s="234">
        <v>4.1500000000000004</v>
      </c>
      <c r="D1247" s="234">
        <v>4.01</v>
      </c>
      <c r="E1247" s="234">
        <f t="shared" si="29"/>
        <v>16.641500000000001</v>
      </c>
      <c r="F1247" s="234"/>
      <c r="G1247" s="234">
        <f t="shared" si="30"/>
        <v>16.641500000000001</v>
      </c>
      <c r="H1247" s="28"/>
      <c r="I1247" s="17"/>
      <c r="J1247" s="18"/>
      <c r="K1247" s="18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  <c r="AA1247" s="2"/>
    </row>
    <row r="1248" spans="1:27" ht="15" customHeight="1" x14ac:dyDescent="0.25">
      <c r="A1248" s="14"/>
      <c r="B1248" s="33" t="s">
        <v>319</v>
      </c>
      <c r="C1248" s="234">
        <v>4.1500000000000004</v>
      </c>
      <c r="D1248" s="234">
        <v>4.01</v>
      </c>
      <c r="E1248" s="234">
        <f t="shared" si="29"/>
        <v>16.641500000000001</v>
      </c>
      <c r="F1248" s="234"/>
      <c r="G1248" s="234">
        <f t="shared" si="30"/>
        <v>16.641500000000001</v>
      </c>
      <c r="H1248" s="28"/>
      <c r="I1248" s="17"/>
      <c r="J1248" s="18"/>
      <c r="K1248" s="18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  <c r="AA1248" s="2"/>
    </row>
    <row r="1249" spans="1:27" ht="15" customHeight="1" x14ac:dyDescent="0.25">
      <c r="A1249" s="14"/>
      <c r="B1249" s="86" t="s">
        <v>320</v>
      </c>
      <c r="C1249" s="234">
        <v>4.45</v>
      </c>
      <c r="D1249" s="234">
        <v>4.01</v>
      </c>
      <c r="E1249" s="234">
        <f t="shared" si="29"/>
        <v>17.8445</v>
      </c>
      <c r="F1249" s="234">
        <v>1.2</v>
      </c>
      <c r="G1249" s="234">
        <f t="shared" si="30"/>
        <v>16.644500000000001</v>
      </c>
      <c r="H1249" s="28"/>
      <c r="I1249" s="17"/>
      <c r="J1249" s="18"/>
      <c r="K1249" s="18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  <c r="AA1249" s="2"/>
    </row>
    <row r="1250" spans="1:27" ht="15" customHeight="1" x14ac:dyDescent="0.25">
      <c r="A1250" s="14"/>
      <c r="B1250" s="33" t="s">
        <v>321</v>
      </c>
      <c r="C1250" s="234">
        <v>4.45</v>
      </c>
      <c r="D1250" s="234">
        <v>4.01</v>
      </c>
      <c r="E1250" s="234">
        <f t="shared" si="29"/>
        <v>17.8445</v>
      </c>
      <c r="F1250" s="234">
        <v>2.2999999999999998</v>
      </c>
      <c r="G1250" s="234">
        <f t="shared" si="30"/>
        <v>15.544499999999999</v>
      </c>
      <c r="H1250" s="28"/>
      <c r="I1250" s="17"/>
      <c r="J1250" s="18"/>
      <c r="K1250" s="18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  <c r="AA1250" s="2"/>
    </row>
    <row r="1251" spans="1:27" ht="15" customHeight="1" x14ac:dyDescent="0.25">
      <c r="A1251" s="14"/>
      <c r="B1251" s="33" t="s">
        <v>322</v>
      </c>
      <c r="C1251" s="234">
        <v>4.1500000000000004</v>
      </c>
      <c r="D1251" s="234">
        <v>4.01</v>
      </c>
      <c r="E1251" s="234">
        <f t="shared" si="29"/>
        <v>16.641500000000001</v>
      </c>
      <c r="F1251" s="234"/>
      <c r="G1251" s="234">
        <f t="shared" si="30"/>
        <v>16.641500000000001</v>
      </c>
      <c r="H1251" s="28"/>
      <c r="I1251" s="17"/>
      <c r="J1251" s="18"/>
      <c r="K1251" s="18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  <c r="AA1251" s="2"/>
    </row>
    <row r="1252" spans="1:27" ht="15" customHeight="1" x14ac:dyDescent="0.25">
      <c r="A1252" s="14"/>
      <c r="B1252" s="33" t="s">
        <v>323</v>
      </c>
      <c r="C1252" s="234">
        <v>4.1500000000000004</v>
      </c>
      <c r="D1252" s="234">
        <v>4.01</v>
      </c>
      <c r="E1252" s="234">
        <f t="shared" si="29"/>
        <v>16.641500000000001</v>
      </c>
      <c r="F1252" s="234"/>
      <c r="G1252" s="234">
        <f t="shared" si="30"/>
        <v>16.641500000000001</v>
      </c>
      <c r="H1252" s="28"/>
      <c r="I1252" s="17"/>
      <c r="J1252" s="18"/>
      <c r="K1252" s="18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  <c r="AA1252" s="2"/>
    </row>
    <row r="1253" spans="1:27" ht="15" customHeight="1" x14ac:dyDescent="0.25">
      <c r="A1253" s="14"/>
      <c r="B1253" s="33" t="s">
        <v>324</v>
      </c>
      <c r="C1253" s="234">
        <v>18</v>
      </c>
      <c r="D1253" s="234">
        <v>3.7</v>
      </c>
      <c r="E1253" s="234">
        <f t="shared" si="29"/>
        <v>66.600000000000009</v>
      </c>
      <c r="F1253" s="234">
        <v>11.51</v>
      </c>
      <c r="G1253" s="234">
        <f t="shared" si="30"/>
        <v>55.090000000000011</v>
      </c>
      <c r="H1253" s="28"/>
      <c r="I1253" s="17"/>
      <c r="J1253" s="18"/>
      <c r="K1253" s="18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  <c r="AA1253" s="2"/>
    </row>
    <row r="1254" spans="1:27" ht="15" customHeight="1" x14ac:dyDescent="0.25">
      <c r="A1254" s="14"/>
      <c r="B1254" s="33" t="s">
        <v>325</v>
      </c>
      <c r="C1254" s="234">
        <v>18</v>
      </c>
      <c r="D1254" s="234">
        <v>3.7</v>
      </c>
      <c r="E1254" s="234">
        <f t="shared" si="29"/>
        <v>66.600000000000009</v>
      </c>
      <c r="F1254" s="234">
        <v>9.41</v>
      </c>
      <c r="G1254" s="234">
        <f t="shared" si="30"/>
        <v>57.190000000000012</v>
      </c>
      <c r="H1254" s="28"/>
      <c r="I1254" s="17"/>
      <c r="J1254" s="18"/>
      <c r="K1254" s="18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  <c r="AA1254" s="2"/>
    </row>
    <row r="1255" spans="1:27" ht="15" customHeight="1" x14ac:dyDescent="0.25">
      <c r="A1255" s="14"/>
      <c r="B1255" s="33" t="s">
        <v>326</v>
      </c>
      <c r="C1255" s="234">
        <v>6.75</v>
      </c>
      <c r="D1255" s="234">
        <v>3.54</v>
      </c>
      <c r="E1255" s="234">
        <f t="shared" si="29"/>
        <v>23.895</v>
      </c>
      <c r="F1255" s="234">
        <v>6.9</v>
      </c>
      <c r="G1255" s="234">
        <f t="shared" si="30"/>
        <v>16.994999999999997</v>
      </c>
      <c r="H1255" s="28"/>
      <c r="I1255" s="17"/>
      <c r="J1255" s="18"/>
      <c r="K1255" s="18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  <c r="AA1255" s="2"/>
    </row>
    <row r="1256" spans="1:27" ht="15" customHeight="1" x14ac:dyDescent="0.25">
      <c r="A1256" s="14"/>
      <c r="B1256" s="33" t="s">
        <v>327</v>
      </c>
      <c r="C1256" s="234">
        <v>6.75</v>
      </c>
      <c r="D1256" s="234">
        <v>3.99</v>
      </c>
      <c r="E1256" s="234">
        <f t="shared" si="29"/>
        <v>26.932500000000001</v>
      </c>
      <c r="F1256" s="234"/>
      <c r="G1256" s="234">
        <f t="shared" si="30"/>
        <v>26.932500000000001</v>
      </c>
      <c r="H1256" s="28"/>
      <c r="I1256" s="17"/>
      <c r="J1256" s="18"/>
      <c r="K1256" s="18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  <c r="AA1256" s="2"/>
    </row>
    <row r="1257" spans="1:27" ht="15" customHeight="1" x14ac:dyDescent="0.25">
      <c r="A1257" s="14"/>
      <c r="B1257" s="33" t="s">
        <v>329</v>
      </c>
      <c r="C1257" s="234">
        <v>3</v>
      </c>
      <c r="D1257" s="234">
        <v>3.99</v>
      </c>
      <c r="E1257" s="234">
        <f t="shared" si="29"/>
        <v>11.97</v>
      </c>
      <c r="F1257" s="234"/>
      <c r="G1257" s="234">
        <f t="shared" si="30"/>
        <v>11.97</v>
      </c>
      <c r="H1257" s="28"/>
      <c r="I1257" s="17"/>
      <c r="J1257" s="18"/>
      <c r="K1257" s="18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  <c r="AA1257" s="2"/>
    </row>
    <row r="1258" spans="1:27" ht="15" customHeight="1" x14ac:dyDescent="0.25">
      <c r="A1258" s="14"/>
      <c r="B1258" s="33" t="s">
        <v>334</v>
      </c>
      <c r="C1258" s="234">
        <v>2.8</v>
      </c>
      <c r="D1258" s="234">
        <v>4.01</v>
      </c>
      <c r="E1258" s="234">
        <f t="shared" si="29"/>
        <v>11.227999999999998</v>
      </c>
      <c r="F1258" s="234"/>
      <c r="G1258" s="234">
        <f t="shared" si="30"/>
        <v>11.227999999999998</v>
      </c>
      <c r="H1258" s="28"/>
      <c r="I1258" s="17"/>
      <c r="J1258" s="18"/>
      <c r="K1258" s="18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  <c r="AA1258" s="2"/>
    </row>
    <row r="1259" spans="1:27" ht="15" customHeight="1" x14ac:dyDescent="0.25">
      <c r="A1259" s="14"/>
      <c r="B1259" s="33" t="s">
        <v>339</v>
      </c>
      <c r="C1259" s="234">
        <v>5.4</v>
      </c>
      <c r="D1259" s="234">
        <v>3.55</v>
      </c>
      <c r="E1259" s="234">
        <f t="shared" si="29"/>
        <v>19.170000000000002</v>
      </c>
      <c r="F1259" s="234">
        <v>5.08</v>
      </c>
      <c r="G1259" s="234">
        <f t="shared" si="30"/>
        <v>14.090000000000002</v>
      </c>
      <c r="H1259" s="28"/>
      <c r="I1259" s="17"/>
      <c r="J1259" s="18"/>
      <c r="K1259" s="18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  <c r="AA1259" s="2"/>
    </row>
    <row r="1260" spans="1:27" ht="15" customHeight="1" x14ac:dyDescent="0.25">
      <c r="A1260" s="14"/>
      <c r="B1260" s="33" t="s">
        <v>340</v>
      </c>
      <c r="C1260" s="234">
        <v>5.4</v>
      </c>
      <c r="D1260" s="234">
        <v>3.55</v>
      </c>
      <c r="E1260" s="234">
        <f t="shared" si="29"/>
        <v>19.170000000000002</v>
      </c>
      <c r="F1260" s="234"/>
      <c r="G1260" s="234">
        <f t="shared" si="30"/>
        <v>19.170000000000002</v>
      </c>
      <c r="H1260" s="28"/>
      <c r="I1260" s="17"/>
      <c r="J1260" s="18"/>
      <c r="K1260" s="18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  <c r="AA1260" s="2"/>
    </row>
    <row r="1261" spans="1:27" ht="15" customHeight="1" x14ac:dyDescent="0.25">
      <c r="A1261" s="14"/>
      <c r="B1261" s="33" t="s">
        <v>341</v>
      </c>
      <c r="C1261" s="234">
        <v>6.8</v>
      </c>
      <c r="D1261" s="234">
        <v>4</v>
      </c>
      <c r="E1261" s="234">
        <f t="shared" si="29"/>
        <v>27.2</v>
      </c>
      <c r="F1261" s="234">
        <v>4.46</v>
      </c>
      <c r="G1261" s="234">
        <f t="shared" si="30"/>
        <v>22.74</v>
      </c>
      <c r="H1261" s="28"/>
      <c r="I1261" s="17"/>
      <c r="J1261" s="18"/>
      <c r="K1261" s="18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  <c r="AA1261" s="2"/>
    </row>
    <row r="1262" spans="1:27" ht="15" customHeight="1" x14ac:dyDescent="0.25">
      <c r="A1262" s="14"/>
      <c r="B1262" s="33" t="s">
        <v>342</v>
      </c>
      <c r="C1262" s="234">
        <v>6.8</v>
      </c>
      <c r="D1262" s="234">
        <v>4</v>
      </c>
      <c r="E1262" s="234">
        <f t="shared" si="29"/>
        <v>27.2</v>
      </c>
      <c r="F1262" s="234">
        <v>5.08</v>
      </c>
      <c r="G1262" s="234">
        <f t="shared" si="30"/>
        <v>22.119999999999997</v>
      </c>
      <c r="H1262" s="28"/>
      <c r="I1262" s="17"/>
      <c r="J1262" s="18"/>
      <c r="K1262" s="18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  <c r="AA1262" s="2"/>
    </row>
    <row r="1263" spans="1:27" ht="15" customHeight="1" x14ac:dyDescent="0.25">
      <c r="A1263" s="14"/>
      <c r="B1263" s="33" t="s">
        <v>343</v>
      </c>
      <c r="C1263" s="234">
        <v>3.6</v>
      </c>
      <c r="D1263" s="234">
        <v>4.01</v>
      </c>
      <c r="E1263" s="234">
        <f t="shared" si="29"/>
        <v>14.436</v>
      </c>
      <c r="F1263" s="234">
        <v>2.54</v>
      </c>
      <c r="G1263" s="234">
        <f t="shared" si="30"/>
        <v>11.896000000000001</v>
      </c>
      <c r="H1263" s="28"/>
      <c r="I1263" s="17"/>
      <c r="J1263" s="18"/>
      <c r="K1263" s="18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  <c r="AA1263" s="2"/>
    </row>
    <row r="1264" spans="1:27" ht="15" customHeight="1" x14ac:dyDescent="0.25">
      <c r="A1264" s="14"/>
      <c r="B1264" s="33" t="s">
        <v>344</v>
      </c>
      <c r="C1264" s="234">
        <v>3.6</v>
      </c>
      <c r="D1264" s="234">
        <v>3.56</v>
      </c>
      <c r="E1264" s="234">
        <f t="shared" si="29"/>
        <v>12.816000000000001</v>
      </c>
      <c r="F1264" s="234">
        <v>1.92</v>
      </c>
      <c r="G1264" s="234">
        <f t="shared" si="30"/>
        <v>10.896000000000001</v>
      </c>
      <c r="H1264" s="28"/>
      <c r="I1264" s="17"/>
      <c r="J1264" s="18"/>
      <c r="K1264" s="18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  <c r="AA1264" s="2"/>
    </row>
    <row r="1265" spans="1:27" ht="15" customHeight="1" x14ac:dyDescent="0.25">
      <c r="A1265" s="14"/>
      <c r="B1265" s="33" t="s">
        <v>351</v>
      </c>
      <c r="C1265" s="234">
        <v>3.75</v>
      </c>
      <c r="D1265" s="234">
        <v>4.01</v>
      </c>
      <c r="E1265" s="234">
        <f t="shared" si="29"/>
        <v>15.0375</v>
      </c>
      <c r="F1265" s="234">
        <v>4.24</v>
      </c>
      <c r="G1265" s="234">
        <f t="shared" si="30"/>
        <v>10.797499999999999</v>
      </c>
      <c r="H1265" s="28"/>
      <c r="I1265" s="17"/>
      <c r="J1265" s="18"/>
      <c r="K1265" s="18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  <c r="AA1265" s="2"/>
    </row>
    <row r="1266" spans="1:27" ht="15" customHeight="1" x14ac:dyDescent="0.25">
      <c r="A1266" s="14"/>
      <c r="B1266" s="33" t="s">
        <v>355</v>
      </c>
      <c r="C1266" s="234">
        <v>9.15</v>
      </c>
      <c r="D1266" s="234">
        <v>4.01</v>
      </c>
      <c r="E1266" s="234">
        <f t="shared" si="29"/>
        <v>36.691499999999998</v>
      </c>
      <c r="F1266" s="234">
        <v>5.76</v>
      </c>
      <c r="G1266" s="234">
        <f t="shared" si="30"/>
        <v>30.9315</v>
      </c>
      <c r="H1266" s="28"/>
      <c r="I1266" s="17"/>
      <c r="J1266" s="18"/>
      <c r="K1266" s="18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  <c r="AA1266" s="2"/>
    </row>
    <row r="1267" spans="1:27" ht="15" customHeight="1" x14ac:dyDescent="0.25">
      <c r="A1267" s="14"/>
      <c r="B1267" s="33" t="s">
        <v>356</v>
      </c>
      <c r="C1267" s="234">
        <v>9.15</v>
      </c>
      <c r="D1267" s="234">
        <v>3.56</v>
      </c>
      <c r="E1267" s="234">
        <f t="shared" si="29"/>
        <v>32.574000000000005</v>
      </c>
      <c r="F1267" s="234"/>
      <c r="G1267" s="234">
        <f t="shared" si="30"/>
        <v>32.574000000000005</v>
      </c>
      <c r="H1267" s="28"/>
      <c r="I1267" s="17"/>
      <c r="J1267" s="18"/>
      <c r="K1267" s="18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  <c r="AA1267" s="2"/>
    </row>
    <row r="1268" spans="1:27" ht="15" customHeight="1" x14ac:dyDescent="0.25">
      <c r="A1268" s="14"/>
      <c r="B1268" s="33" t="s">
        <v>357</v>
      </c>
      <c r="C1268" s="234">
        <v>5.95</v>
      </c>
      <c r="D1268" s="234">
        <v>3.56</v>
      </c>
      <c r="E1268" s="234">
        <f t="shared" si="29"/>
        <v>21.182000000000002</v>
      </c>
      <c r="F1268" s="234"/>
      <c r="G1268" s="234">
        <f t="shared" si="30"/>
        <v>21.182000000000002</v>
      </c>
      <c r="H1268" s="28"/>
      <c r="I1268" s="17"/>
      <c r="J1268" s="18"/>
      <c r="K1268" s="18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  <c r="AA1268" s="2"/>
    </row>
    <row r="1269" spans="1:27" ht="15" customHeight="1" x14ac:dyDescent="0.25">
      <c r="A1269" s="14"/>
      <c r="B1269" s="33" t="s">
        <v>358</v>
      </c>
      <c r="C1269" s="234">
        <v>5.95</v>
      </c>
      <c r="D1269" s="234">
        <v>3.56</v>
      </c>
      <c r="E1269" s="234">
        <f t="shared" si="29"/>
        <v>21.182000000000002</v>
      </c>
      <c r="F1269" s="234">
        <v>8.49</v>
      </c>
      <c r="G1269" s="234">
        <f t="shared" si="30"/>
        <v>12.692000000000002</v>
      </c>
      <c r="H1269" s="28"/>
      <c r="I1269" s="17"/>
      <c r="J1269" s="18"/>
      <c r="K1269" s="18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  <c r="AA1269" s="2"/>
    </row>
    <row r="1270" spans="1:27" ht="15" customHeight="1" x14ac:dyDescent="0.25">
      <c r="A1270" s="14"/>
      <c r="B1270" s="424" t="s">
        <v>37</v>
      </c>
      <c r="C1270" s="429"/>
      <c r="D1270" s="429"/>
      <c r="E1270" s="429"/>
      <c r="F1270" s="429"/>
      <c r="G1270" s="87">
        <f>SUM(G1230:G1269)</f>
        <v>793.21199999999999</v>
      </c>
      <c r="H1270" s="28"/>
      <c r="I1270" s="17"/>
      <c r="J1270" s="18"/>
      <c r="K1270" s="18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  <c r="AA1270" s="2"/>
    </row>
    <row r="1271" spans="1:27" ht="15" customHeight="1" x14ac:dyDescent="0.25">
      <c r="A1271" s="14"/>
      <c r="B1271" s="15"/>
      <c r="C1271" s="15"/>
      <c r="D1271" s="15"/>
      <c r="E1271" s="15"/>
      <c r="F1271" s="15"/>
      <c r="G1271" s="15"/>
      <c r="H1271" s="16"/>
      <c r="I1271" s="17"/>
      <c r="J1271" s="18"/>
      <c r="K1271" s="18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  <c r="AA1271" s="2"/>
    </row>
    <row r="1272" spans="1:27" ht="30" customHeight="1" x14ac:dyDescent="0.25">
      <c r="A1272" s="242" t="s">
        <v>753</v>
      </c>
      <c r="B1272" s="430" t="s">
        <v>391</v>
      </c>
      <c r="C1272" s="431"/>
      <c r="D1272" s="431"/>
      <c r="E1272" s="431"/>
      <c r="F1272" s="431"/>
      <c r="G1272" s="431"/>
      <c r="H1272" s="431"/>
      <c r="I1272" s="17"/>
      <c r="J1272" s="18"/>
      <c r="K1272" s="18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  <c r="AA1272" s="2"/>
    </row>
    <row r="1273" spans="1:27" ht="15" customHeight="1" x14ac:dyDescent="0.25">
      <c r="A1273" s="30"/>
      <c r="B1273" s="240" t="s">
        <v>2</v>
      </c>
      <c r="C1273" s="240" t="s">
        <v>5</v>
      </c>
      <c r="D1273" s="240" t="s">
        <v>31</v>
      </c>
      <c r="E1273" s="240" t="s">
        <v>39</v>
      </c>
      <c r="F1273" s="240" t="s">
        <v>32</v>
      </c>
      <c r="G1273" s="240" t="s">
        <v>33</v>
      </c>
      <c r="H1273" s="31"/>
      <c r="I1273" s="17"/>
      <c r="J1273" s="18"/>
      <c r="K1273" s="18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  <c r="AA1273" s="2"/>
    </row>
    <row r="1274" spans="1:27" ht="15" customHeight="1" x14ac:dyDescent="0.25">
      <c r="A1274" s="28"/>
      <c r="B1274" s="33" t="s">
        <v>392</v>
      </c>
      <c r="C1274" s="34"/>
      <c r="D1274" s="34"/>
      <c r="E1274" s="234">
        <v>109.54</v>
      </c>
      <c r="F1274" s="234">
        <v>10.07</v>
      </c>
      <c r="G1274" s="234">
        <f>E1274-F1274</f>
        <v>99.47</v>
      </c>
      <c r="H1274" s="28"/>
      <c r="I1274" s="17"/>
      <c r="J1274" s="18"/>
      <c r="K1274" s="18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  <c r="AA1274" s="2"/>
    </row>
    <row r="1275" spans="1:27" ht="15" customHeight="1" x14ac:dyDescent="0.25">
      <c r="A1275" s="28"/>
      <c r="B1275" s="33" t="s">
        <v>393</v>
      </c>
      <c r="C1275" s="34"/>
      <c r="D1275" s="34"/>
      <c r="E1275" s="234">
        <v>101.95</v>
      </c>
      <c r="F1275" s="234">
        <v>19.79</v>
      </c>
      <c r="G1275" s="234">
        <v>101.95</v>
      </c>
      <c r="H1275" s="28"/>
      <c r="I1275" s="17"/>
      <c r="J1275" s="18"/>
      <c r="K1275" s="18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  <c r="AA1275" s="2"/>
    </row>
    <row r="1276" spans="1:27" ht="15" customHeight="1" x14ac:dyDescent="0.25">
      <c r="A1276" s="28"/>
      <c r="B1276" s="33" t="s">
        <v>42</v>
      </c>
      <c r="C1276" s="34"/>
      <c r="D1276" s="34"/>
      <c r="E1276" s="234">
        <v>23.64</v>
      </c>
      <c r="F1276" s="234">
        <v>13.2</v>
      </c>
      <c r="G1276" s="234">
        <f>E1276-F1276</f>
        <v>10.440000000000001</v>
      </c>
      <c r="H1276" s="28"/>
      <c r="I1276" s="17"/>
      <c r="J1276" s="18"/>
      <c r="K1276" s="18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  <c r="AA1276" s="2"/>
    </row>
    <row r="1277" spans="1:27" ht="15" customHeight="1" x14ac:dyDescent="0.25">
      <c r="A1277" s="28"/>
      <c r="B1277" s="33" t="s">
        <v>394</v>
      </c>
      <c r="C1277" s="34"/>
      <c r="D1277" s="34"/>
      <c r="E1277" s="234">
        <v>134.22</v>
      </c>
      <c r="F1277" s="234">
        <v>30.56</v>
      </c>
      <c r="G1277" s="234">
        <f>E1277-F1277</f>
        <v>103.66</v>
      </c>
      <c r="H1277" s="28"/>
      <c r="I1277" s="17"/>
      <c r="J1277" s="18"/>
      <c r="K1277" s="18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  <c r="AA1277" s="2"/>
    </row>
    <row r="1278" spans="1:27" ht="15" customHeight="1" x14ac:dyDescent="0.25">
      <c r="A1278" s="28"/>
      <c r="B1278" s="33" t="s">
        <v>395</v>
      </c>
      <c r="C1278" s="34"/>
      <c r="D1278" s="34"/>
      <c r="E1278" s="234">
        <v>134.35</v>
      </c>
      <c r="F1278" s="234">
        <v>22.52</v>
      </c>
      <c r="G1278" s="234">
        <f>E1278-F1278</f>
        <v>111.83</v>
      </c>
      <c r="H1278" s="28"/>
      <c r="I1278" s="17"/>
      <c r="J1278" s="18"/>
      <c r="K1278" s="18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  <c r="AA1278" s="2"/>
    </row>
    <row r="1279" spans="1:27" ht="15" customHeight="1" x14ac:dyDescent="0.25">
      <c r="A1279" s="28"/>
      <c r="B1279" s="33" t="s">
        <v>396</v>
      </c>
      <c r="C1279" s="34"/>
      <c r="D1279" s="34"/>
      <c r="E1279" s="234">
        <v>85.62</v>
      </c>
      <c r="F1279" s="234">
        <v>6.45</v>
      </c>
      <c r="G1279" s="234">
        <f>E1279-F1279</f>
        <v>79.17</v>
      </c>
      <c r="H1279" s="28"/>
      <c r="I1279" s="17"/>
      <c r="J1279" s="18"/>
      <c r="K1279" s="18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  <c r="AA1279" s="2"/>
    </row>
    <row r="1280" spans="1:27" ht="15" customHeight="1" x14ac:dyDescent="0.25">
      <c r="A1280" s="14"/>
      <c r="B1280" s="424" t="s">
        <v>37</v>
      </c>
      <c r="C1280" s="429"/>
      <c r="D1280" s="429"/>
      <c r="E1280" s="429"/>
      <c r="F1280" s="429"/>
      <c r="G1280" s="87">
        <f>SUM(G1274:G1279)</f>
        <v>506.52</v>
      </c>
      <c r="H1280" s="28"/>
      <c r="I1280" s="17"/>
      <c r="J1280" s="18"/>
      <c r="K1280" s="18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  <c r="AA1280" s="2"/>
    </row>
    <row r="1281" spans="1:27" ht="15" customHeight="1" x14ac:dyDescent="0.25">
      <c r="A1281" s="28"/>
      <c r="B1281" s="28"/>
      <c r="C1281" s="28"/>
      <c r="D1281" s="28"/>
      <c r="E1281" s="28"/>
      <c r="F1281" s="28"/>
      <c r="G1281" s="28"/>
      <c r="H1281" s="28"/>
      <c r="I1281" s="17"/>
      <c r="J1281" s="18"/>
      <c r="K1281" s="18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  <c r="AA1281" s="2"/>
    </row>
    <row r="1282" spans="1:27" ht="30" customHeight="1" x14ac:dyDescent="0.25">
      <c r="A1282" s="235" t="s">
        <v>754</v>
      </c>
      <c r="B1282" s="430" t="s">
        <v>755</v>
      </c>
      <c r="C1282" s="431"/>
      <c r="D1282" s="431"/>
      <c r="E1282" s="431"/>
      <c r="F1282" s="431"/>
      <c r="G1282" s="431"/>
      <c r="H1282" s="431"/>
      <c r="I1282" s="17"/>
      <c r="J1282" s="18"/>
      <c r="K1282" s="18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  <c r="AA1282" s="2"/>
    </row>
    <row r="1283" spans="1:27" ht="15" customHeight="1" x14ac:dyDescent="0.25">
      <c r="A1283" s="31"/>
      <c r="B1283" s="240" t="s">
        <v>2</v>
      </c>
      <c r="C1283" s="240" t="s">
        <v>5</v>
      </c>
      <c r="D1283" s="240" t="s">
        <v>31</v>
      </c>
      <c r="E1283" s="240" t="s">
        <v>32</v>
      </c>
      <c r="F1283" s="240" t="s">
        <v>33</v>
      </c>
      <c r="G1283" s="31"/>
      <c r="H1283" s="31"/>
      <c r="I1283" s="17"/>
      <c r="J1283" s="18"/>
      <c r="K1283" s="18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  <c r="AA1283" s="2"/>
    </row>
    <row r="1284" spans="1:27" ht="15" customHeight="1" x14ac:dyDescent="0.25">
      <c r="A1284" s="28"/>
      <c r="B1284" s="33" t="s">
        <v>373</v>
      </c>
      <c r="C1284" s="34"/>
      <c r="D1284" s="34"/>
      <c r="E1284" s="34"/>
      <c r="F1284" s="35">
        <v>80.680000000000007</v>
      </c>
      <c r="G1284" s="28"/>
      <c r="H1284" s="28"/>
      <c r="I1284" s="17"/>
      <c r="J1284" s="18"/>
      <c r="K1284" s="18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  <c r="AA1284" s="2"/>
    </row>
    <row r="1285" spans="1:27" ht="15" customHeight="1" x14ac:dyDescent="0.25">
      <c r="A1285" s="28"/>
      <c r="B1285" s="33" t="s">
        <v>47</v>
      </c>
      <c r="C1285" s="34"/>
      <c r="D1285" s="34"/>
      <c r="E1285" s="34"/>
      <c r="F1285" s="35">
        <v>37.35</v>
      </c>
      <c r="G1285" s="28"/>
      <c r="H1285" s="28"/>
      <c r="I1285" s="17"/>
      <c r="J1285" s="18"/>
      <c r="K1285" s="18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  <c r="AA1285" s="2"/>
    </row>
    <row r="1286" spans="1:27" ht="15" customHeight="1" x14ac:dyDescent="0.25">
      <c r="A1286" s="28"/>
      <c r="B1286" s="33" t="s">
        <v>374</v>
      </c>
      <c r="C1286" s="34"/>
      <c r="D1286" s="34"/>
      <c r="E1286" s="34"/>
      <c r="F1286" s="35">
        <v>37.35</v>
      </c>
      <c r="G1286" s="28"/>
      <c r="H1286" s="28"/>
      <c r="I1286" s="17"/>
      <c r="J1286" s="18"/>
      <c r="K1286" s="18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  <c r="AA1286" s="2"/>
    </row>
    <row r="1287" spans="1:27" ht="15" customHeight="1" x14ac:dyDescent="0.25">
      <c r="A1287" s="28"/>
      <c r="B1287" s="33" t="s">
        <v>375</v>
      </c>
      <c r="C1287" s="34"/>
      <c r="D1287" s="34"/>
      <c r="E1287" s="34"/>
      <c r="F1287" s="35">
        <v>3.2</v>
      </c>
      <c r="G1287" s="28"/>
      <c r="H1287" s="28"/>
      <c r="I1287" s="17"/>
      <c r="J1287" s="18"/>
      <c r="K1287" s="18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  <c r="AA1287" s="2"/>
    </row>
    <row r="1288" spans="1:27" ht="15" customHeight="1" x14ac:dyDescent="0.25">
      <c r="A1288" s="28"/>
      <c r="B1288" s="33" t="s">
        <v>376</v>
      </c>
      <c r="C1288" s="34"/>
      <c r="D1288" s="34"/>
      <c r="E1288" s="34"/>
      <c r="F1288" s="35">
        <v>3.2</v>
      </c>
      <c r="G1288" s="28"/>
      <c r="H1288" s="28"/>
      <c r="I1288" s="17"/>
      <c r="J1288" s="18"/>
      <c r="K1288" s="18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  <c r="AA1288" s="2"/>
    </row>
    <row r="1289" spans="1:27" ht="15" customHeight="1" x14ac:dyDescent="0.25">
      <c r="A1289" s="28"/>
      <c r="B1289" s="33" t="s">
        <v>377</v>
      </c>
      <c r="C1289" s="34"/>
      <c r="D1289" s="34"/>
      <c r="E1289" s="34"/>
      <c r="F1289" s="35">
        <v>19.41</v>
      </c>
      <c r="G1289" s="28"/>
      <c r="H1289" s="28"/>
      <c r="I1289" s="17"/>
      <c r="J1289" s="18"/>
      <c r="K1289" s="18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  <c r="AA1289" s="2"/>
    </row>
    <row r="1290" spans="1:27" ht="15" customHeight="1" x14ac:dyDescent="0.25">
      <c r="A1290" s="28"/>
      <c r="B1290" s="33" t="s">
        <v>378</v>
      </c>
      <c r="C1290" s="34"/>
      <c r="D1290" s="34"/>
      <c r="E1290" s="34"/>
      <c r="F1290" s="35">
        <v>12.73</v>
      </c>
      <c r="G1290" s="28"/>
      <c r="H1290" s="28"/>
      <c r="I1290" s="17"/>
      <c r="J1290" s="18"/>
      <c r="K1290" s="18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  <c r="AA1290" s="2"/>
    </row>
    <row r="1291" spans="1:27" ht="15" customHeight="1" x14ac:dyDescent="0.25">
      <c r="A1291" s="28"/>
      <c r="B1291" s="33" t="s">
        <v>379</v>
      </c>
      <c r="C1291" s="34"/>
      <c r="D1291" s="34"/>
      <c r="E1291" s="34"/>
      <c r="F1291" s="35">
        <v>12</v>
      </c>
      <c r="G1291" s="28"/>
      <c r="H1291" s="28"/>
      <c r="I1291" s="17"/>
      <c r="J1291" s="18"/>
      <c r="K1291" s="18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  <c r="AA1291" s="2"/>
    </row>
    <row r="1292" spans="1:27" ht="15" customHeight="1" x14ac:dyDescent="0.25">
      <c r="A1292" s="28"/>
      <c r="B1292" s="33" t="s">
        <v>57</v>
      </c>
      <c r="C1292" s="34"/>
      <c r="D1292" s="34"/>
      <c r="E1292" s="34"/>
      <c r="F1292" s="35">
        <v>177.45</v>
      </c>
      <c r="G1292" s="28"/>
      <c r="H1292" s="28"/>
      <c r="I1292" s="17"/>
      <c r="J1292" s="18"/>
      <c r="K1292" s="18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  <c r="AA1292" s="2"/>
    </row>
    <row r="1293" spans="1:27" ht="15" customHeight="1" x14ac:dyDescent="0.25">
      <c r="A1293" s="28"/>
      <c r="B1293" s="33" t="s">
        <v>380</v>
      </c>
      <c r="C1293" s="34">
        <v>15.1</v>
      </c>
      <c r="D1293" s="34">
        <v>1.1499999999999999</v>
      </c>
      <c r="E1293" s="34"/>
      <c r="F1293" s="35">
        <f>C1293*D1293</f>
        <v>17.364999999999998</v>
      </c>
      <c r="G1293" s="28"/>
      <c r="H1293" s="28"/>
      <c r="I1293" s="17"/>
      <c r="J1293" s="18"/>
      <c r="K1293" s="18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  <c r="AA1293" s="2"/>
    </row>
    <row r="1294" spans="1:27" ht="15" customHeight="1" x14ac:dyDescent="0.25">
      <c r="A1294" s="28"/>
      <c r="B1294" s="424" t="s">
        <v>37</v>
      </c>
      <c r="C1294" s="429"/>
      <c r="D1294" s="429"/>
      <c r="E1294" s="429"/>
      <c r="F1294" s="87">
        <f>SUM(F1284:F1293)</f>
        <v>400.73499999999996</v>
      </c>
      <c r="G1294" s="28"/>
      <c r="H1294" s="28"/>
      <c r="I1294" s="17"/>
      <c r="J1294" s="18"/>
      <c r="K1294" s="18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  <c r="AA1294" s="2"/>
    </row>
    <row r="1295" spans="1:27" ht="15" customHeight="1" x14ac:dyDescent="0.25">
      <c r="A1295" s="28"/>
      <c r="B1295" s="28"/>
      <c r="C1295" s="28"/>
      <c r="D1295" s="28"/>
      <c r="E1295" s="28"/>
      <c r="F1295" s="28"/>
      <c r="G1295" s="28"/>
      <c r="H1295" s="28"/>
      <c r="I1295" s="17"/>
      <c r="J1295" s="18"/>
      <c r="K1295" s="18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  <c r="AA1295" s="2"/>
    </row>
    <row r="1296" spans="1:27" ht="15" customHeight="1" x14ac:dyDescent="0.25">
      <c r="A1296" s="81" t="s">
        <v>756</v>
      </c>
      <c r="B1296" s="455" t="s">
        <v>38</v>
      </c>
      <c r="C1296" s="455"/>
      <c r="D1296" s="455"/>
      <c r="E1296" s="455"/>
      <c r="F1296" s="455"/>
      <c r="G1296" s="455"/>
      <c r="H1296" s="455"/>
      <c r="I1296" s="17"/>
      <c r="J1296" s="18"/>
      <c r="K1296" s="18"/>
      <c r="L1296" s="18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  <c r="AA1296" s="2"/>
    </row>
    <row r="1297" spans="1:27" ht="15" customHeight="1" x14ac:dyDescent="0.25">
      <c r="A1297" s="29"/>
      <c r="B1297" s="267" t="s">
        <v>2</v>
      </c>
      <c r="C1297" s="267" t="s">
        <v>5</v>
      </c>
      <c r="D1297" s="267" t="s">
        <v>31</v>
      </c>
      <c r="E1297" s="267" t="s">
        <v>39</v>
      </c>
      <c r="F1297" s="267" t="s">
        <v>32</v>
      </c>
      <c r="G1297" s="267" t="s">
        <v>33</v>
      </c>
      <c r="H1297" s="281"/>
      <c r="I1297" s="17"/>
      <c r="J1297" s="18"/>
      <c r="K1297" s="18"/>
      <c r="L1297" s="18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  <c r="AA1297" s="2"/>
    </row>
    <row r="1298" spans="1:27" ht="15" customHeight="1" x14ac:dyDescent="0.25">
      <c r="A1298" s="15"/>
      <c r="B1298" s="33" t="s">
        <v>40</v>
      </c>
      <c r="C1298" s="268">
        <v>17.98</v>
      </c>
      <c r="D1298" s="268">
        <v>5.67</v>
      </c>
      <c r="E1298" s="268">
        <f>C1298*D1298</f>
        <v>101.9466</v>
      </c>
      <c r="F1298" s="268">
        <v>19.8</v>
      </c>
      <c r="G1298" s="268">
        <f t="shared" ref="G1298:G1309" si="31">E1298-F1298</f>
        <v>82.146600000000007</v>
      </c>
      <c r="H1298" s="16"/>
      <c r="I1298" s="17"/>
      <c r="J1298" s="18"/>
      <c r="K1298" s="18"/>
      <c r="L1298" s="18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  <c r="AA1298" s="2"/>
    </row>
    <row r="1299" spans="1:27" ht="15" customHeight="1" x14ac:dyDescent="0.25">
      <c r="A1299" s="15"/>
      <c r="B1299" s="33" t="s">
        <v>41</v>
      </c>
      <c r="C1299" s="268"/>
      <c r="D1299" s="268"/>
      <c r="E1299" s="268">
        <v>134.22</v>
      </c>
      <c r="F1299" s="268">
        <v>58.56</v>
      </c>
      <c r="G1299" s="268">
        <f t="shared" si="31"/>
        <v>75.66</v>
      </c>
      <c r="H1299" s="16"/>
      <c r="I1299" s="17"/>
      <c r="J1299" s="18"/>
      <c r="K1299" s="18"/>
      <c r="L1299" s="18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  <c r="AA1299" s="2"/>
    </row>
    <row r="1300" spans="1:27" ht="15" customHeight="1" x14ac:dyDescent="0.25">
      <c r="A1300" s="15"/>
      <c r="B1300" s="33" t="s">
        <v>42</v>
      </c>
      <c r="C1300" s="268"/>
      <c r="D1300" s="268"/>
      <c r="E1300" s="268">
        <v>9.26</v>
      </c>
      <c r="F1300" s="268"/>
      <c r="G1300" s="268">
        <f t="shared" si="31"/>
        <v>9.26</v>
      </c>
      <c r="H1300" s="16"/>
      <c r="I1300" s="17"/>
      <c r="J1300" s="18"/>
      <c r="K1300" s="18"/>
      <c r="L1300" s="18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  <c r="AA1300" s="2"/>
    </row>
    <row r="1301" spans="1:27" ht="15" customHeight="1" x14ac:dyDescent="0.25">
      <c r="A1301" s="15"/>
      <c r="B1301" s="33" t="s">
        <v>43</v>
      </c>
      <c r="C1301" s="268"/>
      <c r="D1301" s="268"/>
      <c r="E1301" s="268">
        <v>101.95</v>
      </c>
      <c r="F1301" s="268">
        <v>28.26</v>
      </c>
      <c r="G1301" s="268">
        <f t="shared" si="31"/>
        <v>73.69</v>
      </c>
      <c r="H1301" s="16"/>
      <c r="I1301" s="17"/>
      <c r="J1301" s="18"/>
      <c r="K1301" s="18"/>
      <c r="L1301" s="18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  <c r="AA1301" s="2"/>
    </row>
    <row r="1302" spans="1:27" ht="15" customHeight="1" x14ac:dyDescent="0.25">
      <c r="A1302" s="15"/>
      <c r="B1302" s="33" t="s">
        <v>44</v>
      </c>
      <c r="C1302" s="268"/>
      <c r="D1302" s="268"/>
      <c r="E1302" s="268">
        <v>134.35</v>
      </c>
      <c r="F1302" s="268">
        <v>57.13</v>
      </c>
      <c r="G1302" s="268">
        <f t="shared" si="31"/>
        <v>77.22</v>
      </c>
      <c r="H1302" s="16"/>
      <c r="I1302" s="17"/>
      <c r="J1302" s="18"/>
      <c r="K1302" s="18"/>
      <c r="L1302" s="18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  <c r="AA1302" s="2"/>
    </row>
    <row r="1303" spans="1:27" ht="15" customHeight="1" x14ac:dyDescent="0.25">
      <c r="A1303" s="15"/>
      <c r="B1303" s="33" t="s">
        <v>45</v>
      </c>
      <c r="C1303" s="268">
        <v>15.1</v>
      </c>
      <c r="D1303" s="268">
        <v>5.67</v>
      </c>
      <c r="E1303" s="268">
        <v>85.62</v>
      </c>
      <c r="F1303" s="268">
        <v>6.45</v>
      </c>
      <c r="G1303" s="268">
        <f t="shared" si="31"/>
        <v>79.17</v>
      </c>
      <c r="H1303" s="16"/>
      <c r="I1303" s="17"/>
      <c r="J1303" s="18"/>
      <c r="K1303" s="18"/>
      <c r="L1303" s="18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  <c r="AA1303" s="2"/>
    </row>
    <row r="1304" spans="1:27" ht="15" customHeight="1" x14ac:dyDescent="0.25">
      <c r="A1304" s="15"/>
      <c r="B1304" s="33" t="s">
        <v>46</v>
      </c>
      <c r="C1304" s="268"/>
      <c r="D1304" s="268"/>
      <c r="E1304" s="268">
        <v>16.579999999999998</v>
      </c>
      <c r="F1304" s="268"/>
      <c r="G1304" s="268">
        <f t="shared" si="31"/>
        <v>16.579999999999998</v>
      </c>
      <c r="H1304" s="16"/>
      <c r="I1304" s="17"/>
      <c r="J1304" s="18"/>
      <c r="K1304" s="18"/>
      <c r="L1304" s="18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  <c r="AA1304" s="2"/>
    </row>
    <row r="1305" spans="1:27" ht="15" customHeight="1" x14ac:dyDescent="0.25">
      <c r="A1305" s="15"/>
      <c r="B1305" s="33" t="s">
        <v>47</v>
      </c>
      <c r="C1305" s="268"/>
      <c r="D1305" s="268"/>
      <c r="E1305" s="268">
        <v>37.35</v>
      </c>
      <c r="F1305" s="268"/>
      <c r="G1305" s="268">
        <f t="shared" si="31"/>
        <v>37.35</v>
      </c>
      <c r="H1305" s="16"/>
      <c r="I1305" s="17"/>
      <c r="J1305" s="18"/>
      <c r="K1305" s="18"/>
      <c r="L1305" s="18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  <c r="AA1305" s="2"/>
    </row>
    <row r="1306" spans="1:27" ht="15" customHeight="1" x14ac:dyDescent="0.25">
      <c r="A1306" s="15"/>
      <c r="B1306" s="33" t="s">
        <v>48</v>
      </c>
      <c r="C1306" s="268">
        <v>13.8</v>
      </c>
      <c r="D1306" s="268">
        <v>5.35</v>
      </c>
      <c r="E1306" s="268">
        <f>C1306*D1306</f>
        <v>73.83</v>
      </c>
      <c r="F1306" s="268"/>
      <c r="G1306" s="268">
        <f t="shared" si="31"/>
        <v>73.83</v>
      </c>
      <c r="H1306" s="16"/>
      <c r="I1306" s="17"/>
      <c r="J1306" s="18"/>
      <c r="K1306" s="18"/>
      <c r="L1306" s="18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  <c r="AA1306" s="2"/>
    </row>
    <row r="1307" spans="1:27" ht="15" customHeight="1" x14ac:dyDescent="0.25">
      <c r="A1307" s="15"/>
      <c r="B1307" s="33" t="s">
        <v>49</v>
      </c>
      <c r="C1307" s="268"/>
      <c r="D1307" s="268"/>
      <c r="E1307" s="268">
        <v>16.579999999999998</v>
      </c>
      <c r="F1307" s="268"/>
      <c r="G1307" s="268">
        <f t="shared" si="31"/>
        <v>16.579999999999998</v>
      </c>
      <c r="H1307" s="16"/>
      <c r="I1307" s="17"/>
      <c r="J1307" s="18"/>
      <c r="K1307" s="18"/>
      <c r="L1307" s="18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  <c r="AA1307" s="2"/>
    </row>
    <row r="1308" spans="1:27" ht="15" customHeight="1" x14ac:dyDescent="0.25">
      <c r="A1308" s="15"/>
      <c r="B1308" s="33" t="s">
        <v>50</v>
      </c>
      <c r="C1308" s="268">
        <v>15.1</v>
      </c>
      <c r="D1308" s="268">
        <v>1.1499999999999999</v>
      </c>
      <c r="E1308" s="268">
        <f>C1308*D1308</f>
        <v>17.364999999999998</v>
      </c>
      <c r="F1308" s="268"/>
      <c r="G1308" s="268">
        <f t="shared" si="31"/>
        <v>17.364999999999998</v>
      </c>
      <c r="H1308" s="16"/>
      <c r="I1308" s="17"/>
      <c r="J1308" s="18"/>
      <c r="K1308" s="18"/>
      <c r="L1308" s="18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  <c r="AA1308" s="2"/>
    </row>
    <row r="1309" spans="1:27" ht="15" customHeight="1" x14ac:dyDescent="0.25">
      <c r="A1309" s="15"/>
      <c r="B1309" s="33" t="s">
        <v>51</v>
      </c>
      <c r="C1309" s="268"/>
      <c r="D1309" s="268"/>
      <c r="E1309" s="268">
        <v>37.35</v>
      </c>
      <c r="F1309" s="268"/>
      <c r="G1309" s="268">
        <f t="shared" si="31"/>
        <v>37.35</v>
      </c>
      <c r="H1309" s="16"/>
      <c r="I1309" s="17"/>
      <c r="J1309" s="18"/>
      <c r="K1309" s="18"/>
      <c r="L1309" s="18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  <c r="AA1309" s="2"/>
    </row>
    <row r="1310" spans="1:27" ht="15" customHeight="1" x14ac:dyDescent="0.25">
      <c r="A1310" s="15"/>
      <c r="B1310" s="33"/>
      <c r="C1310" s="268"/>
      <c r="D1310" s="268"/>
      <c r="E1310" s="268"/>
      <c r="F1310" s="268"/>
      <c r="G1310" s="268">
        <f>E1310*F1310</f>
        <v>0</v>
      </c>
      <c r="H1310" s="16"/>
      <c r="I1310" s="17"/>
      <c r="J1310" s="18"/>
      <c r="K1310" s="18"/>
      <c r="L1310" s="18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  <c r="AA1310" s="2"/>
    </row>
    <row r="1311" spans="1:27" ht="15" customHeight="1" x14ac:dyDescent="0.25">
      <c r="A1311" s="15"/>
      <c r="B1311" s="424" t="s">
        <v>37</v>
      </c>
      <c r="C1311" s="429"/>
      <c r="D1311" s="429"/>
      <c r="E1311" s="429"/>
      <c r="F1311" s="429"/>
      <c r="G1311" s="87">
        <f>SUM(G1298:G1310)</f>
        <v>596.2016000000001</v>
      </c>
      <c r="H1311" s="16"/>
      <c r="I1311" s="17"/>
      <c r="J1311" s="18"/>
      <c r="K1311" s="18"/>
      <c r="L1311" s="18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  <c r="AA1311" s="2"/>
    </row>
    <row r="1312" spans="1:27" ht="15" customHeight="1" x14ac:dyDescent="0.25">
      <c r="A1312" s="14"/>
      <c r="B1312" s="15"/>
      <c r="C1312" s="15"/>
      <c r="D1312" s="15"/>
      <c r="E1312" s="15"/>
      <c r="F1312" s="15"/>
      <c r="G1312" s="15"/>
      <c r="H1312" s="16"/>
      <c r="I1312" s="17"/>
      <c r="J1312" s="18"/>
      <c r="K1312" s="18"/>
      <c r="L1312" s="18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  <c r="AA1312" s="2"/>
    </row>
    <row r="1313" spans="1:27" ht="15" customHeight="1" x14ac:dyDescent="0.25">
      <c r="A1313" s="81" t="s">
        <v>757</v>
      </c>
      <c r="B1313" s="455" t="s">
        <v>52</v>
      </c>
      <c r="C1313" s="455"/>
      <c r="D1313" s="455"/>
      <c r="E1313" s="455"/>
      <c r="F1313" s="455"/>
      <c r="G1313" s="455"/>
      <c r="H1313" s="455"/>
      <c r="I1313" s="17"/>
      <c r="J1313" s="18"/>
      <c r="K1313" s="18"/>
      <c r="L1313" s="18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  <c r="AA1313" s="2"/>
    </row>
    <row r="1314" spans="1:27" ht="15" customHeight="1" x14ac:dyDescent="0.25">
      <c r="A1314" s="29"/>
      <c r="B1314" s="267" t="s">
        <v>2</v>
      </c>
      <c r="C1314" s="267" t="s">
        <v>5</v>
      </c>
      <c r="D1314" s="267" t="s">
        <v>31</v>
      </c>
      <c r="E1314" s="267" t="s">
        <v>39</v>
      </c>
      <c r="F1314" s="267" t="s">
        <v>32</v>
      </c>
      <c r="G1314" s="267" t="s">
        <v>33</v>
      </c>
      <c r="H1314" s="31"/>
      <c r="I1314" s="17"/>
      <c r="J1314" s="18"/>
      <c r="K1314" s="18"/>
      <c r="L1314" s="18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  <c r="AA1314" s="2"/>
    </row>
    <row r="1315" spans="1:27" ht="15" customHeight="1" x14ac:dyDescent="0.25">
      <c r="A1315" s="15"/>
      <c r="B1315" s="33" t="s">
        <v>53</v>
      </c>
      <c r="C1315" s="34"/>
      <c r="D1315" s="34"/>
      <c r="E1315" s="268">
        <v>7.66</v>
      </c>
      <c r="F1315" s="34"/>
      <c r="G1315" s="268">
        <f t="shared" ref="G1315:G1321" si="32">E1315-F1315</f>
        <v>7.66</v>
      </c>
      <c r="H1315" s="269"/>
      <c r="I1315" s="17"/>
      <c r="J1315" s="18"/>
      <c r="K1315" s="18"/>
      <c r="L1315" s="18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  <c r="AA1315" s="2"/>
    </row>
    <row r="1316" spans="1:27" ht="15" customHeight="1" x14ac:dyDescent="0.25">
      <c r="A1316" s="15"/>
      <c r="B1316" s="33" t="s">
        <v>54</v>
      </c>
      <c r="C1316" s="34"/>
      <c r="D1316" s="34"/>
      <c r="E1316" s="268">
        <v>45.32</v>
      </c>
      <c r="F1316" s="34">
        <v>9.2799999999999994</v>
      </c>
      <c r="G1316" s="268">
        <f t="shared" si="32"/>
        <v>36.04</v>
      </c>
      <c r="H1316" s="269"/>
      <c r="I1316" s="17"/>
      <c r="J1316" s="18"/>
      <c r="K1316" s="18"/>
      <c r="L1316" s="18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  <c r="AA1316" s="2"/>
    </row>
    <row r="1317" spans="1:27" ht="15" customHeight="1" x14ac:dyDescent="0.25">
      <c r="A1317" s="15"/>
      <c r="B1317" s="33" t="s">
        <v>55</v>
      </c>
      <c r="C1317" s="34"/>
      <c r="D1317" s="34"/>
      <c r="E1317" s="268">
        <v>19.38</v>
      </c>
      <c r="F1317" s="34">
        <v>3.53</v>
      </c>
      <c r="G1317" s="268">
        <f t="shared" si="32"/>
        <v>15.85</v>
      </c>
      <c r="H1317" s="269"/>
      <c r="I1317" s="17"/>
      <c r="J1317" s="18"/>
      <c r="K1317" s="18"/>
      <c r="L1317" s="18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  <c r="AA1317" s="2"/>
    </row>
    <row r="1318" spans="1:27" ht="15" customHeight="1" x14ac:dyDescent="0.25">
      <c r="A1318" s="15"/>
      <c r="B1318" s="33" t="s">
        <v>56</v>
      </c>
      <c r="C1318" s="34"/>
      <c r="D1318" s="34"/>
      <c r="E1318" s="268">
        <v>36.31</v>
      </c>
      <c r="F1318" s="34">
        <v>22.08</v>
      </c>
      <c r="G1318" s="268">
        <f t="shared" si="32"/>
        <v>14.230000000000004</v>
      </c>
      <c r="H1318" s="269"/>
      <c r="I1318" s="17"/>
      <c r="J1318" s="18"/>
      <c r="K1318" s="18"/>
      <c r="L1318" s="18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  <c r="AA1318" s="2"/>
    </row>
    <row r="1319" spans="1:27" ht="15" customHeight="1" x14ac:dyDescent="0.25">
      <c r="A1319" s="15"/>
      <c r="B1319" s="33" t="s">
        <v>45</v>
      </c>
      <c r="C1319" s="34">
        <v>4.95</v>
      </c>
      <c r="D1319" s="34">
        <v>3.5</v>
      </c>
      <c r="E1319" s="268">
        <v>17.850000000000001</v>
      </c>
      <c r="F1319" s="34"/>
      <c r="G1319" s="268">
        <f t="shared" si="32"/>
        <v>17.850000000000001</v>
      </c>
      <c r="H1319" s="269"/>
      <c r="I1319" s="17"/>
      <c r="J1319" s="18"/>
      <c r="K1319" s="18"/>
      <c r="L1319" s="18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  <c r="AA1319" s="2"/>
    </row>
    <row r="1320" spans="1:27" ht="15" customHeight="1" x14ac:dyDescent="0.25">
      <c r="A1320" s="15"/>
      <c r="B1320" s="33" t="s">
        <v>48</v>
      </c>
      <c r="C1320" s="34"/>
      <c r="D1320" s="34"/>
      <c r="E1320" s="268">
        <v>15.6</v>
      </c>
      <c r="F1320" s="34"/>
      <c r="G1320" s="268">
        <f t="shared" si="32"/>
        <v>15.6</v>
      </c>
      <c r="H1320" s="269"/>
      <c r="I1320" s="17"/>
      <c r="J1320" s="18"/>
      <c r="K1320" s="18"/>
      <c r="L1320" s="18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  <c r="AA1320" s="2"/>
    </row>
    <row r="1321" spans="1:27" ht="15" customHeight="1" x14ac:dyDescent="0.25">
      <c r="A1321" s="15"/>
      <c r="B1321" s="33" t="s">
        <v>57</v>
      </c>
      <c r="C1321" s="34"/>
      <c r="D1321" s="34"/>
      <c r="E1321" s="268">
        <v>177.45</v>
      </c>
      <c r="F1321" s="34"/>
      <c r="G1321" s="268">
        <f t="shared" si="32"/>
        <v>177.45</v>
      </c>
      <c r="H1321" s="269"/>
      <c r="I1321" s="17"/>
      <c r="J1321" s="18"/>
      <c r="K1321" s="18"/>
      <c r="L1321" s="18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  <c r="AA1321" s="2"/>
    </row>
    <row r="1322" spans="1:27" ht="15" customHeight="1" x14ac:dyDescent="0.25">
      <c r="A1322" s="15"/>
      <c r="B1322" s="424" t="s">
        <v>37</v>
      </c>
      <c r="C1322" s="429"/>
      <c r="D1322" s="429"/>
      <c r="E1322" s="429"/>
      <c r="F1322" s="429"/>
      <c r="G1322" s="87">
        <f>SUM(G1315:G1321)</f>
        <v>284.67999999999995</v>
      </c>
      <c r="H1322" s="269"/>
      <c r="I1322" s="17"/>
      <c r="J1322" s="18"/>
      <c r="K1322" s="18"/>
      <c r="L1322" s="18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  <c r="AA1322" s="2"/>
    </row>
    <row r="1323" spans="1:27" ht="15" customHeight="1" x14ac:dyDescent="0.25">
      <c r="A1323" s="14"/>
      <c r="B1323" s="15"/>
      <c r="C1323" s="15"/>
      <c r="D1323" s="15"/>
      <c r="E1323" s="15"/>
      <c r="F1323" s="15"/>
      <c r="G1323" s="15"/>
      <c r="H1323" s="16"/>
      <c r="I1323" s="17"/>
      <c r="J1323" s="18"/>
      <c r="K1323" s="18"/>
      <c r="L1323" s="18"/>
      <c r="M1323" s="2"/>
      <c r="N1323" s="2"/>
      <c r="O1323" s="2"/>
      <c r="P1323" s="2"/>
      <c r="Q1323" s="2"/>
      <c r="R1323" s="2"/>
      <c r="S1323" s="2"/>
      <c r="T1323" s="2"/>
      <c r="U1323" s="2"/>
      <c r="V1323" s="2"/>
      <c r="W1323" s="2"/>
      <c r="X1323" s="2"/>
      <c r="Y1323" s="2"/>
      <c r="Z1323" s="2"/>
      <c r="AA1323" s="2"/>
    </row>
    <row r="1324" spans="1:27" ht="30" customHeight="1" x14ac:dyDescent="0.2">
      <c r="A1324" s="174" t="s">
        <v>762</v>
      </c>
      <c r="B1324" s="433" t="s">
        <v>758</v>
      </c>
      <c r="C1324" s="433"/>
      <c r="D1324" s="433"/>
      <c r="E1324" s="433"/>
      <c r="F1324" s="433"/>
      <c r="G1324" s="433"/>
      <c r="H1324" s="433"/>
      <c r="I1324" s="209"/>
      <c r="J1324" s="209"/>
      <c r="K1324" s="209"/>
      <c r="L1324" s="209"/>
      <c r="M1324" s="247"/>
      <c r="N1324" s="247"/>
      <c r="O1324" s="247"/>
      <c r="P1324" s="2"/>
      <c r="Q1324" s="2"/>
      <c r="R1324" s="2"/>
      <c r="S1324" s="2"/>
      <c r="T1324" s="2"/>
      <c r="U1324" s="2"/>
      <c r="V1324" s="2"/>
      <c r="W1324" s="2"/>
      <c r="X1324" s="2"/>
      <c r="Y1324" s="2"/>
      <c r="Z1324" s="2"/>
      <c r="AA1324" s="2"/>
    </row>
    <row r="1325" spans="1:27" ht="15" customHeight="1" x14ac:dyDescent="0.25">
      <c r="A1325" s="145"/>
      <c r="B1325" s="224" t="s">
        <v>2</v>
      </c>
      <c r="C1325" s="224" t="s">
        <v>3</v>
      </c>
      <c r="D1325" s="224" t="s">
        <v>4</v>
      </c>
      <c r="E1325" s="224" t="s">
        <v>600</v>
      </c>
      <c r="F1325" s="224" t="s">
        <v>215</v>
      </c>
      <c r="G1325" s="224" t="s">
        <v>31</v>
      </c>
      <c r="H1325" s="253" t="s">
        <v>7</v>
      </c>
      <c r="I1325" s="148"/>
      <c r="J1325" s="149"/>
      <c r="K1325" s="148"/>
      <c r="L1325" s="149"/>
      <c r="M1325" s="126"/>
      <c r="N1325" s="133"/>
      <c r="O1325" s="283"/>
      <c r="P1325" s="2"/>
      <c r="Q1325" s="2"/>
      <c r="R1325" s="2"/>
      <c r="S1325" s="2"/>
      <c r="T1325" s="2"/>
      <c r="U1325" s="2"/>
      <c r="V1325" s="2"/>
      <c r="W1325" s="2"/>
      <c r="X1325" s="2"/>
      <c r="Y1325" s="2"/>
      <c r="Z1325" s="2"/>
      <c r="AA1325" s="2"/>
    </row>
    <row r="1326" spans="1:27" ht="15" customHeight="1" x14ac:dyDescent="0.25">
      <c r="A1326" s="145"/>
      <c r="B1326" s="432" t="s">
        <v>716</v>
      </c>
      <c r="C1326" s="271">
        <v>2</v>
      </c>
      <c r="D1326" s="271">
        <v>1.6</v>
      </c>
      <c r="E1326" s="271">
        <v>2</v>
      </c>
      <c r="F1326" s="271">
        <f>2*(D1326+E1326)*C1326</f>
        <v>14.4</v>
      </c>
      <c r="G1326" s="271">
        <v>2.7</v>
      </c>
      <c r="H1326" s="271">
        <f>F1326*G1326</f>
        <v>38.880000000000003</v>
      </c>
      <c r="I1326" s="148"/>
      <c r="J1326" s="290"/>
      <c r="K1326" s="148"/>
      <c r="L1326" s="290"/>
      <c r="M1326" s="126"/>
      <c r="N1326" s="133"/>
      <c r="O1326" s="283"/>
      <c r="P1326" s="2"/>
      <c r="Q1326" s="2"/>
      <c r="R1326" s="2"/>
      <c r="S1326" s="2"/>
      <c r="T1326" s="2"/>
      <c r="U1326" s="2"/>
      <c r="V1326" s="2"/>
      <c r="W1326" s="2"/>
      <c r="X1326" s="2"/>
      <c r="Y1326" s="2"/>
      <c r="Z1326" s="2"/>
      <c r="AA1326" s="2"/>
    </row>
    <row r="1327" spans="1:27" ht="15" customHeight="1" x14ac:dyDescent="0.25">
      <c r="A1327" s="145"/>
      <c r="B1327" s="432"/>
      <c r="C1327" s="271">
        <v>2</v>
      </c>
      <c r="D1327" s="271">
        <v>1.2</v>
      </c>
      <c r="E1327" s="271">
        <v>2</v>
      </c>
      <c r="F1327" s="271">
        <f t="shared" ref="F1327:F1331" si="33">2*(D1327+E1327)*C1327</f>
        <v>12.8</v>
      </c>
      <c r="G1327" s="271">
        <v>2.7</v>
      </c>
      <c r="H1327" s="271">
        <f t="shared" ref="H1327:H1338" si="34">F1327*G1327</f>
        <v>34.56</v>
      </c>
      <c r="I1327" s="148"/>
      <c r="J1327" s="290"/>
      <c r="K1327" s="148"/>
      <c r="L1327" s="290"/>
      <c r="M1327" s="126"/>
      <c r="N1327" s="133"/>
      <c r="O1327" s="283"/>
      <c r="P1327" s="2"/>
      <c r="Q1327" s="2"/>
      <c r="R1327" s="2"/>
      <c r="S1327" s="2"/>
      <c r="T1327" s="2"/>
      <c r="U1327" s="2"/>
      <c r="V1327" s="2"/>
      <c r="W1327" s="2"/>
      <c r="X1327" s="2"/>
      <c r="Y1327" s="2"/>
      <c r="Z1327" s="2"/>
      <c r="AA1327" s="2"/>
    </row>
    <row r="1328" spans="1:27" ht="15" customHeight="1" x14ac:dyDescent="0.25">
      <c r="A1328" s="145"/>
      <c r="B1328" s="274" t="s">
        <v>30</v>
      </c>
      <c r="C1328" s="271">
        <v>1</v>
      </c>
      <c r="D1328" s="271">
        <v>4.45</v>
      </c>
      <c r="E1328" s="271">
        <v>5</v>
      </c>
      <c r="F1328" s="271">
        <f t="shared" si="33"/>
        <v>18.899999999999999</v>
      </c>
      <c r="G1328" s="271">
        <v>2.71</v>
      </c>
      <c r="H1328" s="271">
        <f t="shared" si="34"/>
        <v>51.218999999999994</v>
      </c>
      <c r="I1328" s="148"/>
      <c r="J1328" s="290"/>
      <c r="K1328" s="148"/>
      <c r="L1328" s="290"/>
      <c r="M1328" s="126"/>
      <c r="N1328" s="133"/>
      <c r="O1328" s="283"/>
      <c r="P1328" s="2"/>
      <c r="Q1328" s="2"/>
      <c r="R1328" s="2"/>
      <c r="S1328" s="2"/>
      <c r="T1328" s="2"/>
      <c r="U1328" s="2"/>
      <c r="V1328" s="2"/>
      <c r="W1328" s="2"/>
      <c r="X1328" s="2"/>
      <c r="Y1328" s="2"/>
      <c r="Z1328" s="2"/>
      <c r="AA1328" s="2"/>
    </row>
    <row r="1329" spans="1:27" ht="15" customHeight="1" x14ac:dyDescent="0.25">
      <c r="A1329" s="145"/>
      <c r="B1329" s="274" t="s">
        <v>717</v>
      </c>
      <c r="C1329" s="271">
        <v>1</v>
      </c>
      <c r="D1329" s="271">
        <v>2.4</v>
      </c>
      <c r="E1329" s="271">
        <v>3.6</v>
      </c>
      <c r="F1329" s="271">
        <f t="shared" si="33"/>
        <v>12</v>
      </c>
      <c r="G1329" s="271">
        <v>3.01</v>
      </c>
      <c r="H1329" s="271">
        <f t="shared" si="34"/>
        <v>36.119999999999997</v>
      </c>
      <c r="I1329" s="148"/>
      <c r="J1329" s="290"/>
      <c r="K1329" s="148"/>
      <c r="L1329" s="290"/>
      <c r="M1329" s="126"/>
      <c r="N1329" s="133"/>
      <c r="O1329" s="283"/>
      <c r="P1329" s="2"/>
      <c r="Q1329" s="2"/>
      <c r="R1329" s="2"/>
      <c r="S1329" s="2"/>
      <c r="T1329" s="2"/>
      <c r="U1329" s="2"/>
      <c r="V1329" s="2"/>
      <c r="W1329" s="2"/>
      <c r="X1329" s="2"/>
      <c r="Y1329" s="2"/>
      <c r="Z1329" s="2"/>
      <c r="AA1329" s="2"/>
    </row>
    <row r="1330" spans="1:27" ht="15" customHeight="1" x14ac:dyDescent="0.25">
      <c r="A1330" s="145"/>
      <c r="B1330" s="274" t="s">
        <v>718</v>
      </c>
      <c r="C1330" s="271">
        <v>1</v>
      </c>
      <c r="D1330" s="271">
        <v>2.4</v>
      </c>
      <c r="E1330" s="271">
        <v>2.85</v>
      </c>
      <c r="F1330" s="271">
        <f t="shared" si="33"/>
        <v>10.5</v>
      </c>
      <c r="G1330" s="271">
        <v>3.01</v>
      </c>
      <c r="H1330" s="271">
        <f t="shared" si="34"/>
        <v>31.604999999999997</v>
      </c>
      <c r="I1330" s="148"/>
      <c r="J1330" s="290"/>
      <c r="K1330" s="148"/>
      <c r="L1330" s="290"/>
      <c r="M1330" s="126"/>
      <c r="N1330" s="133"/>
      <c r="O1330" s="283"/>
      <c r="P1330" s="2"/>
      <c r="Q1330" s="2"/>
      <c r="R1330" s="2"/>
      <c r="S1330" s="2"/>
      <c r="T1330" s="2"/>
      <c r="U1330" s="2"/>
      <c r="V1330" s="2"/>
      <c r="W1330" s="2"/>
      <c r="X1330" s="2"/>
      <c r="Y1330" s="2"/>
      <c r="Z1330" s="2"/>
      <c r="AA1330" s="2"/>
    </row>
    <row r="1331" spans="1:27" ht="15" customHeight="1" x14ac:dyDescent="0.25">
      <c r="A1331" s="145"/>
      <c r="B1331" s="274" t="s">
        <v>21</v>
      </c>
      <c r="C1331" s="271">
        <v>1</v>
      </c>
      <c r="D1331" s="271">
        <v>3.06</v>
      </c>
      <c r="E1331" s="271">
        <v>5.4</v>
      </c>
      <c r="F1331" s="271">
        <f t="shared" si="33"/>
        <v>16.920000000000002</v>
      </c>
      <c r="G1331" s="271">
        <v>3</v>
      </c>
      <c r="H1331" s="271">
        <f t="shared" si="34"/>
        <v>50.760000000000005</v>
      </c>
      <c r="I1331" s="148"/>
      <c r="J1331" s="290"/>
      <c r="K1331" s="148"/>
      <c r="L1331" s="290"/>
      <c r="M1331" s="126"/>
      <c r="N1331" s="133"/>
      <c r="O1331" s="283"/>
      <c r="P1331" s="2"/>
      <c r="Q1331" s="2"/>
      <c r="R1331" s="2"/>
      <c r="S1331" s="2"/>
      <c r="T1331" s="2"/>
      <c r="U1331" s="2"/>
      <c r="V1331" s="2"/>
      <c r="W1331" s="2"/>
      <c r="X1331" s="2"/>
      <c r="Y1331" s="2"/>
      <c r="Z1331" s="2"/>
      <c r="AA1331" s="2"/>
    </row>
    <row r="1332" spans="1:27" ht="15" customHeight="1" x14ac:dyDescent="0.25">
      <c r="A1332" s="145"/>
      <c r="B1332" s="274" t="s">
        <v>719</v>
      </c>
      <c r="C1332" s="271"/>
      <c r="D1332" s="271"/>
      <c r="E1332" s="271"/>
      <c r="F1332" s="291">
        <v>8.25</v>
      </c>
      <c r="G1332" s="271">
        <v>3</v>
      </c>
      <c r="H1332" s="271">
        <f t="shared" si="34"/>
        <v>24.75</v>
      </c>
      <c r="I1332" s="148"/>
      <c r="J1332" s="290"/>
      <c r="K1332" s="148"/>
      <c r="L1332" s="290"/>
      <c r="M1332" s="126"/>
      <c r="N1332" s="133"/>
      <c r="O1332" s="283"/>
      <c r="P1332" s="2"/>
      <c r="Q1332" s="2"/>
      <c r="R1332" s="2"/>
      <c r="S1332" s="2"/>
      <c r="T1332" s="2"/>
      <c r="U1332" s="2"/>
      <c r="V1332" s="2"/>
      <c r="W1332" s="2"/>
      <c r="X1332" s="2"/>
      <c r="Y1332" s="2"/>
      <c r="Z1332" s="2"/>
      <c r="AA1332" s="2"/>
    </row>
    <row r="1333" spans="1:27" ht="15" customHeight="1" x14ac:dyDescent="0.25">
      <c r="A1333" s="145"/>
      <c r="B1333" s="274" t="s">
        <v>720</v>
      </c>
      <c r="C1333" s="271"/>
      <c r="D1333" s="271"/>
      <c r="E1333" s="271"/>
      <c r="F1333" s="291">
        <v>17.2</v>
      </c>
      <c r="G1333" s="271">
        <v>2.61</v>
      </c>
      <c r="H1333" s="271">
        <f t="shared" si="34"/>
        <v>44.891999999999996</v>
      </c>
      <c r="I1333" s="148"/>
      <c r="J1333" s="290"/>
      <c r="K1333" s="148"/>
      <c r="L1333" s="290"/>
      <c r="M1333" s="126"/>
      <c r="N1333" s="133"/>
      <c r="O1333" s="283"/>
      <c r="P1333" s="2"/>
      <c r="Q1333" s="2"/>
      <c r="R1333" s="2"/>
      <c r="S1333" s="2"/>
      <c r="T1333" s="2"/>
      <c r="U1333" s="2"/>
      <c r="V1333" s="2"/>
      <c r="W1333" s="2"/>
      <c r="X1333" s="2"/>
      <c r="Y1333" s="2"/>
      <c r="Z1333" s="2"/>
      <c r="AA1333" s="2"/>
    </row>
    <row r="1334" spans="1:27" ht="15" customHeight="1" x14ac:dyDescent="0.25">
      <c r="A1334" s="145"/>
      <c r="B1334" s="274" t="s">
        <v>721</v>
      </c>
      <c r="C1334" s="271"/>
      <c r="D1334" s="271"/>
      <c r="E1334" s="271"/>
      <c r="F1334" s="291">
        <v>17.2</v>
      </c>
      <c r="G1334" s="271">
        <v>2.61</v>
      </c>
      <c r="H1334" s="271">
        <f t="shared" si="34"/>
        <v>44.891999999999996</v>
      </c>
      <c r="I1334" s="148"/>
      <c r="J1334" s="290"/>
      <c r="K1334" s="148"/>
      <c r="L1334" s="290"/>
      <c r="M1334" s="126"/>
      <c r="N1334" s="133"/>
      <c r="O1334" s="283"/>
      <c r="P1334" s="2"/>
      <c r="Q1334" s="2"/>
      <c r="R1334" s="2"/>
      <c r="S1334" s="2"/>
      <c r="T1334" s="2"/>
      <c r="U1334" s="2"/>
      <c r="V1334" s="2"/>
      <c r="W1334" s="2"/>
      <c r="X1334" s="2"/>
      <c r="Y1334" s="2"/>
      <c r="Z1334" s="2"/>
      <c r="AA1334" s="2"/>
    </row>
    <row r="1335" spans="1:27" ht="15" customHeight="1" x14ac:dyDescent="0.25">
      <c r="A1335" s="145"/>
      <c r="B1335" s="274" t="s">
        <v>759</v>
      </c>
      <c r="C1335" s="271"/>
      <c r="D1335" s="271"/>
      <c r="E1335" s="271"/>
      <c r="F1335" s="291">
        <v>34.1</v>
      </c>
      <c r="G1335" s="271">
        <v>4.01</v>
      </c>
      <c r="H1335" s="271">
        <f t="shared" si="34"/>
        <v>136.74099999999999</v>
      </c>
      <c r="I1335" s="148"/>
      <c r="J1335" s="290"/>
      <c r="K1335" s="148"/>
      <c r="L1335" s="290"/>
      <c r="M1335" s="126"/>
      <c r="N1335" s="133"/>
      <c r="O1335" s="283"/>
      <c r="P1335" s="2"/>
      <c r="Q1335" s="2"/>
      <c r="R1335" s="2"/>
      <c r="S1335" s="2"/>
      <c r="T1335" s="2"/>
      <c r="U1335" s="2"/>
      <c r="V1335" s="2"/>
      <c r="W1335" s="2"/>
      <c r="X1335" s="2"/>
      <c r="Y1335" s="2"/>
      <c r="Z1335" s="2"/>
      <c r="AA1335" s="2"/>
    </row>
    <row r="1336" spans="1:27" ht="15" customHeight="1" x14ac:dyDescent="0.25">
      <c r="A1336" s="145"/>
      <c r="B1336" s="274" t="s">
        <v>760</v>
      </c>
      <c r="C1336" s="271"/>
      <c r="D1336" s="271"/>
      <c r="E1336" s="271"/>
      <c r="F1336" s="291">
        <v>12.4</v>
      </c>
      <c r="G1336" s="271">
        <v>4.01</v>
      </c>
      <c r="H1336" s="271">
        <f t="shared" si="34"/>
        <v>49.723999999999997</v>
      </c>
      <c r="I1336" s="148"/>
      <c r="J1336" s="290"/>
      <c r="K1336" s="148"/>
      <c r="L1336" s="290"/>
      <c r="M1336" s="126"/>
      <c r="N1336" s="133"/>
      <c r="O1336" s="283"/>
      <c r="P1336" s="2"/>
      <c r="Q1336" s="2"/>
      <c r="R1336" s="2"/>
      <c r="S1336" s="2"/>
      <c r="T1336" s="2"/>
      <c r="U1336" s="2"/>
      <c r="V1336" s="2"/>
      <c r="W1336" s="2"/>
      <c r="X1336" s="2"/>
      <c r="Y1336" s="2"/>
      <c r="Z1336" s="2"/>
      <c r="AA1336" s="2"/>
    </row>
    <row r="1337" spans="1:27" ht="15" customHeight="1" x14ac:dyDescent="0.25">
      <c r="A1337" s="145"/>
      <c r="B1337" s="274" t="s">
        <v>761</v>
      </c>
      <c r="C1337" s="271"/>
      <c r="D1337" s="271"/>
      <c r="E1337" s="271"/>
      <c r="F1337" s="291">
        <v>13.3</v>
      </c>
      <c r="G1337" s="271">
        <v>2.61</v>
      </c>
      <c r="H1337" s="271">
        <f t="shared" si="34"/>
        <v>34.713000000000001</v>
      </c>
      <c r="I1337" s="148"/>
      <c r="J1337" s="290"/>
      <c r="K1337" s="148"/>
      <c r="L1337" s="290"/>
      <c r="M1337" s="126"/>
      <c r="N1337" s="133"/>
      <c r="O1337" s="283"/>
      <c r="P1337" s="2"/>
      <c r="Q1337" s="2"/>
      <c r="R1337" s="2"/>
      <c r="S1337" s="2"/>
      <c r="T1337" s="2"/>
      <c r="U1337" s="2"/>
      <c r="V1337" s="2"/>
      <c r="W1337" s="2"/>
      <c r="X1337" s="2"/>
      <c r="Y1337" s="2"/>
      <c r="Z1337" s="2"/>
      <c r="AA1337" s="2"/>
    </row>
    <row r="1338" spans="1:27" ht="15" customHeight="1" x14ac:dyDescent="0.25">
      <c r="A1338" s="145"/>
      <c r="B1338" s="274" t="s">
        <v>27</v>
      </c>
      <c r="C1338" s="271"/>
      <c r="D1338" s="271"/>
      <c r="E1338" s="271"/>
      <c r="F1338" s="291">
        <v>8.76</v>
      </c>
      <c r="G1338" s="271">
        <v>2.6</v>
      </c>
      <c r="H1338" s="271">
        <f t="shared" si="34"/>
        <v>22.776</v>
      </c>
      <c r="I1338" s="148"/>
      <c r="J1338" s="290"/>
      <c r="K1338" s="148"/>
      <c r="L1338" s="290"/>
      <c r="M1338" s="126"/>
      <c r="N1338" s="133"/>
      <c r="O1338" s="283"/>
      <c r="P1338" s="2"/>
      <c r="Q1338" s="2"/>
      <c r="R1338" s="2"/>
      <c r="S1338" s="2"/>
      <c r="T1338" s="2"/>
      <c r="U1338" s="2"/>
      <c r="V1338" s="2"/>
      <c r="W1338" s="2"/>
      <c r="X1338" s="2"/>
      <c r="Y1338" s="2"/>
      <c r="Z1338" s="2"/>
      <c r="AA1338" s="2"/>
    </row>
    <row r="1339" spans="1:27" ht="15" customHeight="1" x14ac:dyDescent="0.25">
      <c r="A1339" s="145"/>
      <c r="B1339" s="411" t="s">
        <v>37</v>
      </c>
      <c r="C1339" s="411"/>
      <c r="D1339" s="411"/>
      <c r="E1339" s="411"/>
      <c r="F1339" s="179"/>
      <c r="G1339" s="179"/>
      <c r="H1339" s="179">
        <f>SUM(H1326:H1338)</f>
        <v>601.63199999999995</v>
      </c>
      <c r="I1339" s="156"/>
      <c r="J1339" s="159"/>
      <c r="K1339" s="156"/>
      <c r="L1339" s="159"/>
      <c r="M1339" s="138"/>
      <c r="N1339" s="136"/>
      <c r="O1339" s="284"/>
      <c r="P1339" s="2"/>
      <c r="Q1339" s="2"/>
      <c r="R1339" s="2"/>
      <c r="S1339" s="2"/>
      <c r="T1339" s="2"/>
      <c r="U1339" s="2"/>
      <c r="V1339" s="2"/>
      <c r="W1339" s="2"/>
      <c r="X1339" s="2"/>
      <c r="Y1339" s="2"/>
      <c r="Z1339" s="2"/>
      <c r="AA1339" s="2"/>
    </row>
    <row r="1340" spans="1:27" ht="15" customHeight="1" x14ac:dyDescent="0.25">
      <c r="A1340" s="14"/>
      <c r="B1340" s="15"/>
      <c r="C1340" s="15"/>
      <c r="D1340" s="15"/>
      <c r="E1340" s="15"/>
      <c r="F1340" s="15"/>
      <c r="G1340" s="15"/>
      <c r="H1340" s="16"/>
      <c r="I1340" s="285"/>
      <c r="J1340" s="208"/>
      <c r="K1340" s="18"/>
      <c r="L1340" s="18"/>
      <c r="M1340" s="2"/>
      <c r="N1340" s="2"/>
      <c r="O1340" s="2"/>
      <c r="P1340" s="2"/>
      <c r="Q1340" s="2"/>
      <c r="R1340" s="2"/>
      <c r="S1340" s="2"/>
      <c r="T1340" s="2"/>
      <c r="U1340" s="2"/>
      <c r="V1340" s="2"/>
      <c r="W1340" s="2"/>
      <c r="X1340" s="2"/>
      <c r="Y1340" s="2"/>
      <c r="Z1340" s="2"/>
      <c r="AA1340" s="2"/>
    </row>
    <row r="1341" spans="1:27" ht="30" customHeight="1" x14ac:dyDescent="0.25">
      <c r="A1341" s="174" t="s">
        <v>764</v>
      </c>
      <c r="B1341" s="433" t="s">
        <v>763</v>
      </c>
      <c r="C1341" s="433"/>
      <c r="D1341" s="433"/>
      <c r="E1341" s="433"/>
      <c r="F1341" s="433"/>
      <c r="G1341" s="433"/>
      <c r="H1341" s="433"/>
      <c r="I1341" s="143"/>
      <c r="J1341" s="144"/>
      <c r="K1341" s="144"/>
      <c r="L1341" s="144"/>
      <c r="M1341" s="2"/>
      <c r="N1341" s="2"/>
      <c r="O1341" s="2"/>
      <c r="P1341" s="2"/>
      <c r="Q1341" s="2"/>
      <c r="R1341" s="2"/>
      <c r="S1341" s="2"/>
      <c r="T1341" s="2"/>
      <c r="U1341" s="2"/>
      <c r="V1341" s="2"/>
      <c r="W1341" s="2"/>
      <c r="X1341" s="2"/>
      <c r="Y1341" s="2"/>
      <c r="Z1341" s="2"/>
      <c r="AA1341" s="2"/>
    </row>
    <row r="1342" spans="1:27" ht="15" customHeight="1" x14ac:dyDescent="0.25">
      <c r="A1342" s="145"/>
      <c r="B1342" s="224" t="s">
        <v>2</v>
      </c>
      <c r="C1342" s="224" t="s">
        <v>4</v>
      </c>
      <c r="D1342" s="224" t="s">
        <v>600</v>
      </c>
      <c r="E1342" s="224" t="s">
        <v>215</v>
      </c>
      <c r="F1342" s="224" t="s">
        <v>6</v>
      </c>
      <c r="G1342" s="224" t="s">
        <v>31</v>
      </c>
      <c r="H1342" s="253" t="s">
        <v>7</v>
      </c>
      <c r="I1342" s="149"/>
      <c r="J1342" s="148"/>
      <c r="K1342" s="148"/>
      <c r="L1342" s="149"/>
      <c r="M1342" s="2"/>
      <c r="N1342" s="2"/>
      <c r="O1342" s="2"/>
      <c r="P1342" s="2"/>
      <c r="Q1342" s="2"/>
      <c r="R1342" s="2"/>
      <c r="S1342" s="2"/>
      <c r="T1342" s="2"/>
      <c r="U1342" s="2"/>
      <c r="V1342" s="2"/>
      <c r="W1342" s="2"/>
      <c r="X1342" s="2"/>
      <c r="Y1342" s="2"/>
      <c r="Z1342" s="2"/>
      <c r="AA1342" s="2"/>
    </row>
    <row r="1343" spans="1:27" ht="15" customHeight="1" x14ac:dyDescent="0.25">
      <c r="A1343" s="145"/>
      <c r="B1343" s="271" t="s">
        <v>729</v>
      </c>
      <c r="C1343" s="271">
        <v>2</v>
      </c>
      <c r="D1343" s="271">
        <v>4.6500000000000004</v>
      </c>
      <c r="E1343" s="271">
        <f>2*(C1343+D1343)</f>
        <v>13.3</v>
      </c>
      <c r="F1343" s="158">
        <v>1.83</v>
      </c>
      <c r="G1343" s="271">
        <v>3</v>
      </c>
      <c r="H1343" s="291">
        <f>(E1343*G1343)-F1343</f>
        <v>38.070000000000007</v>
      </c>
      <c r="I1343" s="290"/>
      <c r="J1343" s="292"/>
      <c r="K1343" s="148"/>
      <c r="L1343" s="290"/>
      <c r="M1343" s="2"/>
      <c r="N1343" s="2"/>
      <c r="O1343" s="2"/>
      <c r="P1343" s="2"/>
      <c r="Q1343" s="2"/>
      <c r="R1343" s="2"/>
      <c r="S1343" s="2"/>
      <c r="T1343" s="2"/>
      <c r="U1343" s="2"/>
      <c r="V1343" s="2"/>
      <c r="W1343" s="2"/>
      <c r="X1343" s="2"/>
      <c r="Y1343" s="2"/>
      <c r="Z1343" s="2"/>
      <c r="AA1343" s="2"/>
    </row>
    <row r="1344" spans="1:27" ht="15" customHeight="1" x14ac:dyDescent="0.25">
      <c r="A1344" s="145"/>
      <c r="B1344" s="418" t="s">
        <v>37</v>
      </c>
      <c r="C1344" s="419"/>
      <c r="D1344" s="419"/>
      <c r="E1344" s="420"/>
      <c r="F1344" s="179"/>
      <c r="G1344" s="179"/>
      <c r="H1344" s="181">
        <f>SUM(H1343:H1343)</f>
        <v>38.070000000000007</v>
      </c>
      <c r="I1344" s="159"/>
      <c r="J1344" s="156"/>
      <c r="K1344" s="156"/>
      <c r="L1344" s="159"/>
      <c r="M1344" s="2"/>
      <c r="N1344" s="2"/>
      <c r="O1344" s="2"/>
      <c r="P1344" s="2"/>
      <c r="Q1344" s="2"/>
      <c r="R1344" s="2"/>
      <c r="S1344" s="2"/>
      <c r="T1344" s="2"/>
      <c r="U1344" s="2"/>
      <c r="V1344" s="2"/>
      <c r="W1344" s="2"/>
      <c r="X1344" s="2"/>
      <c r="Y1344" s="2"/>
      <c r="Z1344" s="2"/>
      <c r="AA1344" s="2"/>
    </row>
    <row r="1345" spans="1:27" ht="15" customHeight="1" x14ac:dyDescent="0.25">
      <c r="A1345" s="14"/>
      <c r="B1345" s="15"/>
      <c r="C1345" s="15"/>
      <c r="D1345" s="15"/>
      <c r="E1345" s="15"/>
      <c r="F1345" s="15"/>
      <c r="G1345" s="15"/>
      <c r="H1345" s="16"/>
      <c r="I1345" s="17"/>
      <c r="J1345" s="18"/>
      <c r="K1345" s="18"/>
      <c r="L1345" s="18"/>
      <c r="M1345" s="2"/>
      <c r="N1345" s="2"/>
      <c r="O1345" s="2"/>
      <c r="P1345" s="2"/>
      <c r="Q1345" s="2"/>
      <c r="R1345" s="2"/>
      <c r="S1345" s="2"/>
      <c r="T1345" s="2"/>
      <c r="U1345" s="2"/>
      <c r="V1345" s="2"/>
      <c r="W1345" s="2"/>
      <c r="X1345" s="2"/>
      <c r="Y1345" s="2"/>
      <c r="Z1345" s="2"/>
      <c r="AA1345" s="2"/>
    </row>
    <row r="1346" spans="1:27" ht="15" customHeight="1" x14ac:dyDescent="0.25">
      <c r="A1346" s="14"/>
      <c r="B1346" s="15"/>
      <c r="C1346" s="15"/>
      <c r="D1346" s="15"/>
      <c r="E1346" s="15"/>
      <c r="F1346" s="15"/>
      <c r="G1346" s="15"/>
      <c r="H1346" s="16"/>
      <c r="I1346" s="17"/>
      <c r="J1346" s="18"/>
      <c r="K1346" s="18"/>
      <c r="L1346" s="18"/>
      <c r="M1346" s="2"/>
      <c r="N1346" s="2"/>
      <c r="O1346" s="2"/>
      <c r="P1346" s="2"/>
      <c r="Q1346" s="2"/>
      <c r="R1346" s="2"/>
      <c r="S1346" s="2"/>
      <c r="T1346" s="2"/>
      <c r="U1346" s="2"/>
      <c r="V1346" s="2"/>
      <c r="W1346" s="2"/>
      <c r="X1346" s="2"/>
      <c r="Y1346" s="2"/>
      <c r="Z1346" s="2"/>
      <c r="AA1346" s="2"/>
    </row>
    <row r="1347" spans="1:27" ht="15" customHeight="1" x14ac:dyDescent="0.25">
      <c r="A1347" s="59">
        <v>14</v>
      </c>
      <c r="B1347" s="428" t="s">
        <v>765</v>
      </c>
      <c r="C1347" s="428"/>
      <c r="D1347" s="428"/>
      <c r="E1347" s="428"/>
      <c r="F1347" s="428"/>
      <c r="G1347" s="428"/>
      <c r="H1347" s="428"/>
      <c r="I1347" s="17"/>
      <c r="J1347" s="18"/>
      <c r="K1347" s="18"/>
      <c r="L1347" s="18"/>
      <c r="M1347" s="2"/>
      <c r="N1347" s="2"/>
      <c r="O1347" s="2"/>
      <c r="P1347" s="2"/>
      <c r="Q1347" s="2"/>
      <c r="R1347" s="2"/>
      <c r="S1347" s="2"/>
      <c r="T1347" s="2"/>
      <c r="U1347" s="2"/>
      <c r="V1347" s="2"/>
      <c r="W1347" s="2"/>
      <c r="X1347" s="2"/>
      <c r="Y1347" s="2"/>
      <c r="Z1347" s="2"/>
      <c r="AA1347" s="2"/>
    </row>
    <row r="1348" spans="1:27" ht="15" customHeight="1" x14ac:dyDescent="0.25">
      <c r="A1348" s="14"/>
      <c r="B1348" s="15"/>
      <c r="C1348" s="15"/>
      <c r="D1348" s="15"/>
      <c r="E1348" s="15"/>
      <c r="F1348" s="15"/>
      <c r="G1348" s="15"/>
      <c r="H1348" s="16"/>
      <c r="I1348" s="17"/>
      <c r="J1348" s="18"/>
      <c r="K1348" s="18"/>
      <c r="L1348" s="18"/>
      <c r="M1348" s="2"/>
      <c r="N1348" s="2"/>
      <c r="O1348" s="2"/>
      <c r="P1348" s="2"/>
      <c r="Q1348" s="2"/>
      <c r="R1348" s="2"/>
      <c r="S1348" s="2"/>
      <c r="T1348" s="2"/>
      <c r="U1348" s="2"/>
      <c r="V1348" s="2"/>
      <c r="W1348" s="2"/>
      <c r="X1348" s="2"/>
      <c r="Y1348" s="2"/>
      <c r="Z1348" s="2"/>
      <c r="AA1348" s="2"/>
    </row>
    <row r="1349" spans="1:27" ht="15" customHeight="1" x14ac:dyDescent="0.25">
      <c r="A1349" s="174" t="s">
        <v>766</v>
      </c>
      <c r="B1349" s="406" t="s">
        <v>767</v>
      </c>
      <c r="C1349" s="406"/>
      <c r="D1349" s="406"/>
      <c r="E1349" s="406"/>
      <c r="F1349" s="406"/>
      <c r="G1349" s="406"/>
      <c r="H1349" s="406"/>
      <c r="I1349" s="143"/>
      <c r="J1349" s="144"/>
      <c r="K1349" s="18"/>
      <c r="L1349" s="18"/>
      <c r="M1349" s="2"/>
      <c r="N1349" s="2"/>
      <c r="O1349" s="2"/>
      <c r="P1349" s="2"/>
      <c r="Q1349" s="2"/>
      <c r="R1349" s="2"/>
      <c r="S1349" s="2"/>
      <c r="T1349" s="2"/>
      <c r="U1349" s="2"/>
      <c r="V1349" s="2"/>
      <c r="W1349" s="2"/>
      <c r="X1349" s="2"/>
      <c r="Y1349" s="2"/>
      <c r="Z1349" s="2"/>
      <c r="AA1349" s="2"/>
    </row>
    <row r="1350" spans="1:27" ht="15" customHeight="1" x14ac:dyDescent="0.25">
      <c r="A1350" s="293"/>
      <c r="B1350" s="256" t="s">
        <v>2</v>
      </c>
      <c r="C1350" s="256" t="s">
        <v>31</v>
      </c>
      <c r="D1350" s="256"/>
      <c r="E1350" s="256" t="s">
        <v>600</v>
      </c>
      <c r="F1350" s="257" t="s">
        <v>7</v>
      </c>
      <c r="G1350" s="256" t="s">
        <v>450</v>
      </c>
      <c r="H1350" s="148"/>
      <c r="I1350" s="149"/>
      <c r="J1350" s="148"/>
      <c r="K1350" s="18"/>
      <c r="L1350" s="18"/>
      <c r="M1350" s="2"/>
      <c r="N1350" s="2"/>
      <c r="O1350" s="2"/>
      <c r="P1350" s="2"/>
      <c r="Q1350" s="2"/>
      <c r="R1350" s="2"/>
      <c r="S1350" s="2"/>
      <c r="T1350" s="2"/>
      <c r="U1350" s="2"/>
      <c r="V1350" s="2"/>
      <c r="W1350" s="2"/>
      <c r="X1350" s="2"/>
      <c r="Y1350" s="2"/>
      <c r="Z1350" s="2"/>
      <c r="AA1350" s="2"/>
    </row>
    <row r="1351" spans="1:27" ht="15" customHeight="1" x14ac:dyDescent="0.25">
      <c r="A1351" s="293"/>
      <c r="B1351" s="274" t="s">
        <v>714</v>
      </c>
      <c r="C1351" s="229">
        <v>0.4</v>
      </c>
      <c r="D1351" s="229"/>
      <c r="E1351" s="295"/>
      <c r="F1351" s="296">
        <v>340.69</v>
      </c>
      <c r="G1351" s="229">
        <f>F1351*C1351</f>
        <v>136.27600000000001</v>
      </c>
      <c r="H1351" s="165"/>
      <c r="I1351" s="290"/>
      <c r="J1351" s="148"/>
      <c r="K1351" s="18"/>
      <c r="L1351" s="18"/>
      <c r="M1351" s="2"/>
      <c r="N1351" s="2"/>
      <c r="O1351" s="2"/>
      <c r="P1351" s="2"/>
      <c r="Q1351" s="2"/>
      <c r="R1351" s="2"/>
      <c r="S1351" s="2"/>
      <c r="T1351" s="2"/>
      <c r="U1351" s="2"/>
      <c r="V1351" s="2"/>
      <c r="W1351" s="2"/>
      <c r="X1351" s="2"/>
      <c r="Y1351" s="2"/>
      <c r="Z1351" s="2"/>
      <c r="AA1351" s="2"/>
    </row>
    <row r="1352" spans="1:27" ht="15" customHeight="1" x14ac:dyDescent="0.25">
      <c r="A1352" s="293"/>
      <c r="B1352" s="274" t="s">
        <v>768</v>
      </c>
      <c r="C1352" s="229">
        <v>0.4</v>
      </c>
      <c r="D1352" s="229"/>
      <c r="E1352" s="295"/>
      <c r="F1352" s="296">
        <v>1.6</v>
      </c>
      <c r="G1352" s="229">
        <f>F1352*C1352</f>
        <v>0.64000000000000012</v>
      </c>
      <c r="H1352" s="165"/>
      <c r="I1352" s="290"/>
      <c r="J1352" s="148"/>
      <c r="K1352" s="18"/>
      <c r="L1352" s="18"/>
      <c r="M1352" s="2"/>
      <c r="N1352" s="2"/>
      <c r="O1352" s="2"/>
      <c r="P1352" s="2"/>
      <c r="Q1352" s="2"/>
      <c r="R1352" s="2"/>
      <c r="S1352" s="2"/>
      <c r="T1352" s="2"/>
      <c r="U1352" s="2"/>
      <c r="V1352" s="2"/>
      <c r="W1352" s="2"/>
      <c r="X1352" s="2"/>
      <c r="Y1352" s="2"/>
      <c r="Z1352" s="2"/>
      <c r="AA1352" s="2"/>
    </row>
    <row r="1353" spans="1:27" ht="15" customHeight="1" x14ac:dyDescent="0.25">
      <c r="A1353" s="293"/>
      <c r="B1353" s="274" t="s">
        <v>715</v>
      </c>
      <c r="C1353" s="229">
        <v>0.4</v>
      </c>
      <c r="D1353" s="229"/>
      <c r="E1353" s="295"/>
      <c r="F1353" s="296">
        <v>5.6</v>
      </c>
      <c r="G1353" s="229">
        <f t="shared" ref="G1353:G1362" si="35">F1353*C1353</f>
        <v>2.2399999999999998</v>
      </c>
      <c r="H1353" s="165"/>
      <c r="I1353" s="290"/>
      <c r="J1353" s="148"/>
      <c r="K1353" s="18"/>
      <c r="L1353" s="18"/>
      <c r="M1353" s="2"/>
      <c r="N1353" s="2"/>
      <c r="O1353" s="2"/>
      <c r="P1353" s="2"/>
      <c r="Q1353" s="2"/>
      <c r="R1353" s="2"/>
      <c r="S1353" s="2"/>
      <c r="T1353" s="2"/>
      <c r="U1353" s="2"/>
      <c r="V1353" s="2"/>
      <c r="W1353" s="2"/>
      <c r="X1353" s="2"/>
      <c r="Y1353" s="2"/>
      <c r="Z1353" s="2"/>
      <c r="AA1353" s="2"/>
    </row>
    <row r="1354" spans="1:27" ht="15" customHeight="1" x14ac:dyDescent="0.25">
      <c r="A1354" s="293"/>
      <c r="B1354" s="274" t="s">
        <v>9</v>
      </c>
      <c r="C1354" s="229">
        <v>0.4</v>
      </c>
      <c r="D1354" s="229"/>
      <c r="E1354" s="295"/>
      <c r="F1354" s="296">
        <v>19.899999999999999</v>
      </c>
      <c r="G1354" s="229">
        <f t="shared" si="35"/>
        <v>7.96</v>
      </c>
      <c r="H1354" s="165"/>
      <c r="I1354" s="290"/>
      <c r="J1354" s="148"/>
      <c r="K1354" s="18"/>
      <c r="L1354" s="18"/>
      <c r="M1354" s="2"/>
      <c r="N1354" s="2"/>
      <c r="O1354" s="2"/>
      <c r="P1354" s="2"/>
      <c r="Q1354" s="2"/>
      <c r="R1354" s="2"/>
      <c r="S1354" s="2"/>
      <c r="T1354" s="2"/>
      <c r="U1354" s="2"/>
      <c r="V1354" s="2"/>
      <c r="W1354" s="2"/>
      <c r="X1354" s="2"/>
      <c r="Y1354" s="2"/>
      <c r="Z1354" s="2"/>
      <c r="AA1354" s="2"/>
    </row>
    <row r="1355" spans="1:27" ht="15" customHeight="1" x14ac:dyDescent="0.25">
      <c r="A1355" s="293"/>
      <c r="B1355" s="274" t="s">
        <v>716</v>
      </c>
      <c r="C1355" s="229">
        <v>0.4</v>
      </c>
      <c r="D1355" s="229"/>
      <c r="E1355" s="295"/>
      <c r="F1355" s="296">
        <v>11.2</v>
      </c>
      <c r="G1355" s="229">
        <f t="shared" si="35"/>
        <v>4.4799999999999995</v>
      </c>
      <c r="H1355" s="165"/>
      <c r="I1355" s="290"/>
      <c r="J1355" s="148"/>
      <c r="K1355" s="18"/>
      <c r="L1355" s="18"/>
      <c r="M1355" s="2"/>
      <c r="N1355" s="2"/>
      <c r="O1355" s="2"/>
      <c r="P1355" s="2"/>
      <c r="Q1355" s="2"/>
      <c r="R1355" s="2"/>
      <c r="S1355" s="2"/>
      <c r="T1355" s="2"/>
      <c r="U1355" s="2"/>
      <c r="V1355" s="2"/>
      <c r="W1355" s="2"/>
      <c r="X1355" s="2"/>
      <c r="Y1355" s="2"/>
      <c r="Z1355" s="2"/>
      <c r="AA1355" s="2"/>
    </row>
    <row r="1356" spans="1:27" ht="15" customHeight="1" x14ac:dyDescent="0.25">
      <c r="A1356" s="293"/>
      <c r="B1356" s="274" t="s">
        <v>30</v>
      </c>
      <c r="C1356" s="229">
        <v>0.4</v>
      </c>
      <c r="D1356" s="229"/>
      <c r="E1356" s="295"/>
      <c r="F1356" s="296">
        <v>22.25</v>
      </c>
      <c r="G1356" s="229">
        <f t="shared" si="35"/>
        <v>8.9</v>
      </c>
      <c r="H1356" s="165"/>
      <c r="I1356" s="290"/>
      <c r="J1356" s="148"/>
      <c r="K1356" s="18"/>
      <c r="L1356" s="18"/>
      <c r="M1356" s="2"/>
      <c r="N1356" s="2"/>
      <c r="O1356" s="2"/>
      <c r="P1356" s="2"/>
      <c r="Q1356" s="2"/>
      <c r="R1356" s="2"/>
      <c r="S1356" s="2"/>
      <c r="T1356" s="2"/>
      <c r="U1356" s="2"/>
      <c r="V1356" s="2"/>
      <c r="W1356" s="2"/>
      <c r="X1356" s="2"/>
      <c r="Y1356" s="2"/>
      <c r="Z1356" s="2"/>
      <c r="AA1356" s="2"/>
    </row>
    <row r="1357" spans="1:27" ht="15" customHeight="1" x14ac:dyDescent="0.25">
      <c r="A1357" s="293"/>
      <c r="B1357" s="274" t="s">
        <v>717</v>
      </c>
      <c r="C1357" s="229">
        <v>0.4</v>
      </c>
      <c r="D1357" s="229"/>
      <c r="E1357" s="295"/>
      <c r="F1357" s="296">
        <v>8.64</v>
      </c>
      <c r="G1357" s="229">
        <f t="shared" si="35"/>
        <v>3.4560000000000004</v>
      </c>
      <c r="H1357" s="165"/>
      <c r="I1357" s="290"/>
      <c r="J1357" s="148"/>
      <c r="K1357" s="18"/>
      <c r="L1357" s="18"/>
      <c r="M1357" s="2"/>
      <c r="N1357" s="2"/>
      <c r="O1357" s="2"/>
      <c r="P1357" s="2"/>
      <c r="Q1357" s="2"/>
      <c r="R1357" s="2"/>
      <c r="S1357" s="2"/>
      <c r="T1357" s="2"/>
      <c r="U1357" s="2"/>
      <c r="V1357" s="2"/>
      <c r="W1357" s="2"/>
      <c r="X1357" s="2"/>
      <c r="Y1357" s="2"/>
      <c r="Z1357" s="2"/>
      <c r="AA1357" s="2"/>
    </row>
    <row r="1358" spans="1:27" ht="15" customHeight="1" x14ac:dyDescent="0.25">
      <c r="A1358" s="293"/>
      <c r="B1358" s="274" t="s">
        <v>718</v>
      </c>
      <c r="C1358" s="229">
        <v>0.4</v>
      </c>
      <c r="D1358" s="229"/>
      <c r="E1358" s="295"/>
      <c r="F1358" s="296">
        <v>6.84</v>
      </c>
      <c r="G1358" s="229">
        <f t="shared" si="35"/>
        <v>2.7360000000000002</v>
      </c>
      <c r="H1358" s="165"/>
      <c r="I1358" s="290"/>
      <c r="J1358" s="148"/>
      <c r="K1358" s="18"/>
      <c r="L1358" s="18"/>
      <c r="M1358" s="2"/>
      <c r="N1358" s="2"/>
      <c r="O1358" s="2"/>
      <c r="P1358" s="2"/>
      <c r="Q1358" s="2"/>
      <c r="R1358" s="2"/>
      <c r="S1358" s="2"/>
      <c r="T1358" s="2"/>
      <c r="U1358" s="2"/>
      <c r="V1358" s="2"/>
      <c r="W1358" s="2"/>
      <c r="X1358" s="2"/>
      <c r="Y1358" s="2"/>
      <c r="Z1358" s="2"/>
      <c r="AA1358" s="2"/>
    </row>
    <row r="1359" spans="1:27" ht="15" customHeight="1" x14ac:dyDescent="0.25">
      <c r="A1359" s="293"/>
      <c r="B1359" s="274" t="s">
        <v>21</v>
      </c>
      <c r="C1359" s="229">
        <v>0.4</v>
      </c>
      <c r="D1359" s="229"/>
      <c r="E1359" s="295"/>
      <c r="F1359" s="296">
        <v>16.489999999999998</v>
      </c>
      <c r="G1359" s="229">
        <f t="shared" si="35"/>
        <v>6.5960000000000001</v>
      </c>
      <c r="H1359" s="165"/>
      <c r="I1359" s="290"/>
      <c r="J1359" s="148"/>
      <c r="K1359" s="18"/>
      <c r="L1359" s="18"/>
      <c r="M1359" s="2"/>
      <c r="N1359" s="2"/>
      <c r="O1359" s="2"/>
      <c r="P1359" s="2"/>
      <c r="Q1359" s="2"/>
      <c r="R1359" s="2"/>
      <c r="S1359" s="2"/>
      <c r="T1359" s="2"/>
      <c r="U1359" s="2"/>
      <c r="V1359" s="2"/>
      <c r="W1359" s="2"/>
      <c r="X1359" s="2"/>
      <c r="Y1359" s="2"/>
      <c r="Z1359" s="2"/>
      <c r="AA1359" s="2"/>
    </row>
    <row r="1360" spans="1:27" ht="15" customHeight="1" x14ac:dyDescent="0.25">
      <c r="A1360" s="293"/>
      <c r="B1360" s="274" t="s">
        <v>719</v>
      </c>
      <c r="C1360" s="229">
        <v>0.4</v>
      </c>
      <c r="D1360" s="229"/>
      <c r="E1360" s="295"/>
      <c r="F1360" s="296">
        <v>3.6</v>
      </c>
      <c r="G1360" s="229">
        <f t="shared" si="35"/>
        <v>1.4400000000000002</v>
      </c>
      <c r="H1360" s="165"/>
      <c r="I1360" s="290"/>
      <c r="J1360" s="148"/>
      <c r="K1360" s="18"/>
      <c r="L1360" s="18"/>
      <c r="M1360" s="2"/>
      <c r="N1360" s="2"/>
      <c r="O1360" s="2"/>
      <c r="P1360" s="2"/>
      <c r="Q1360" s="2"/>
      <c r="R1360" s="2"/>
      <c r="S1360" s="2"/>
      <c r="T1360" s="2"/>
      <c r="U1360" s="2"/>
      <c r="V1360" s="2"/>
      <c r="W1360" s="2"/>
      <c r="X1360" s="2"/>
      <c r="Y1360" s="2"/>
      <c r="Z1360" s="2"/>
      <c r="AA1360" s="2"/>
    </row>
    <row r="1361" spans="1:27" ht="15" customHeight="1" x14ac:dyDescent="0.25">
      <c r="A1361" s="293"/>
      <c r="B1361" s="274" t="s">
        <v>720</v>
      </c>
      <c r="C1361" s="229">
        <v>0.4</v>
      </c>
      <c r="D1361" s="229"/>
      <c r="E1361" s="295"/>
      <c r="F1361" s="296">
        <v>18.170000000000002</v>
      </c>
      <c r="G1361" s="229">
        <f t="shared" si="35"/>
        <v>7.2680000000000007</v>
      </c>
      <c r="H1361" s="165"/>
      <c r="I1361" s="290"/>
      <c r="J1361" s="148"/>
      <c r="K1361" s="18"/>
      <c r="L1361" s="18"/>
      <c r="M1361" s="2"/>
      <c r="N1361" s="2"/>
      <c r="O1361" s="2"/>
      <c r="P1361" s="2"/>
      <c r="Q1361" s="2"/>
      <c r="R1361" s="2"/>
      <c r="S1361" s="2"/>
      <c r="T1361" s="2"/>
      <c r="U1361" s="2"/>
      <c r="V1361" s="2"/>
      <c r="W1361" s="2"/>
      <c r="X1361" s="2"/>
      <c r="Y1361" s="2"/>
      <c r="Z1361" s="2"/>
      <c r="AA1361" s="2"/>
    </row>
    <row r="1362" spans="1:27" ht="15" customHeight="1" x14ac:dyDescent="0.25">
      <c r="A1362" s="293"/>
      <c r="B1362" s="274" t="s">
        <v>721</v>
      </c>
      <c r="C1362" s="229">
        <v>0.4</v>
      </c>
      <c r="D1362" s="229"/>
      <c r="E1362" s="295"/>
      <c r="F1362" s="296">
        <v>18.170000000000002</v>
      </c>
      <c r="G1362" s="229">
        <f t="shared" si="35"/>
        <v>7.2680000000000007</v>
      </c>
      <c r="H1362" s="165"/>
      <c r="I1362" s="290"/>
      <c r="J1362" s="148"/>
      <c r="K1362" s="18"/>
      <c r="L1362" s="18"/>
      <c r="M1362" s="2"/>
      <c r="N1362" s="2"/>
      <c r="O1362" s="2"/>
      <c r="P1362" s="2"/>
      <c r="Q1362" s="2"/>
      <c r="R1362" s="2"/>
      <c r="S1362" s="2"/>
      <c r="T1362" s="2"/>
      <c r="U1362" s="2"/>
      <c r="V1362" s="2"/>
      <c r="W1362" s="2"/>
      <c r="X1362" s="2"/>
      <c r="Y1362" s="2"/>
      <c r="Z1362" s="2"/>
      <c r="AA1362" s="2"/>
    </row>
    <row r="1363" spans="1:27" ht="15" customHeight="1" x14ac:dyDescent="0.25">
      <c r="A1363" s="293"/>
      <c r="B1363" s="274" t="s">
        <v>759</v>
      </c>
      <c r="C1363" s="229">
        <v>0.4</v>
      </c>
      <c r="D1363" s="229"/>
      <c r="E1363" s="295"/>
      <c r="F1363" s="278">
        <v>54.23</v>
      </c>
      <c r="G1363" s="229">
        <f>F1363*C1363</f>
        <v>21.692</v>
      </c>
      <c r="H1363" s="165"/>
      <c r="I1363" s="149"/>
      <c r="J1363" s="148"/>
      <c r="K1363" s="18"/>
      <c r="L1363" s="18"/>
      <c r="M1363" s="2"/>
      <c r="N1363" s="2"/>
      <c r="O1363" s="2"/>
      <c r="P1363" s="2"/>
      <c r="Q1363" s="2"/>
      <c r="R1363" s="2"/>
      <c r="S1363" s="2"/>
      <c r="T1363" s="2"/>
      <c r="U1363" s="2"/>
      <c r="V1363" s="2"/>
      <c r="W1363" s="2"/>
      <c r="X1363" s="2"/>
      <c r="Y1363" s="2"/>
      <c r="Z1363" s="2"/>
      <c r="AA1363" s="2"/>
    </row>
    <row r="1364" spans="1:27" ht="15" customHeight="1" x14ac:dyDescent="0.25">
      <c r="A1364" s="293"/>
      <c r="B1364" s="274" t="s">
        <v>760</v>
      </c>
      <c r="C1364" s="229">
        <v>0.4</v>
      </c>
      <c r="D1364" s="229"/>
      <c r="E1364" s="295"/>
      <c r="F1364" s="278">
        <v>8.9700000000000006</v>
      </c>
      <c r="G1364" s="229">
        <f t="shared" ref="G1364:G1369" si="36">F1364*C1364</f>
        <v>3.5880000000000005</v>
      </c>
      <c r="H1364" s="165"/>
      <c r="I1364" s="149"/>
      <c r="J1364" s="148"/>
      <c r="K1364" s="18"/>
      <c r="L1364" s="18"/>
      <c r="M1364" s="2"/>
      <c r="N1364" s="2"/>
      <c r="O1364" s="2"/>
      <c r="P1364" s="2"/>
      <c r="Q1364" s="2"/>
      <c r="R1364" s="2"/>
      <c r="S1364" s="2"/>
      <c r="T1364" s="2"/>
      <c r="U1364" s="2"/>
      <c r="V1364" s="2"/>
      <c r="W1364" s="2"/>
      <c r="X1364" s="2"/>
      <c r="Y1364" s="2"/>
      <c r="Z1364" s="2"/>
      <c r="AA1364" s="2"/>
    </row>
    <row r="1365" spans="1:27" ht="15" customHeight="1" x14ac:dyDescent="0.25">
      <c r="A1365" s="293"/>
      <c r="B1365" s="274" t="s">
        <v>761</v>
      </c>
      <c r="C1365" s="229">
        <v>0.4</v>
      </c>
      <c r="D1365" s="229"/>
      <c r="E1365" s="295"/>
      <c r="F1365" s="278">
        <v>9.25</v>
      </c>
      <c r="G1365" s="229">
        <f t="shared" si="36"/>
        <v>3.7</v>
      </c>
      <c r="H1365" s="165"/>
      <c r="I1365" s="149"/>
      <c r="J1365" s="148"/>
      <c r="K1365" s="18"/>
      <c r="L1365" s="18"/>
      <c r="M1365" s="2"/>
      <c r="N1365" s="2"/>
      <c r="O1365" s="2"/>
      <c r="P1365" s="2"/>
      <c r="Q1365" s="2"/>
      <c r="R1365" s="2"/>
      <c r="S1365" s="2"/>
      <c r="T1365" s="2"/>
      <c r="U1365" s="2"/>
      <c r="V1365" s="2"/>
      <c r="W1365" s="2"/>
      <c r="X1365" s="2"/>
      <c r="Y1365" s="2"/>
      <c r="Z1365" s="2"/>
      <c r="AA1365" s="2"/>
    </row>
    <row r="1366" spans="1:27" ht="15" customHeight="1" x14ac:dyDescent="0.25">
      <c r="A1366" s="293"/>
      <c r="B1366" s="274" t="s">
        <v>27</v>
      </c>
      <c r="C1366" s="229">
        <v>0.4</v>
      </c>
      <c r="D1366" s="229"/>
      <c r="E1366" s="295"/>
      <c r="F1366" s="278">
        <v>4.1100000000000003</v>
      </c>
      <c r="G1366" s="229">
        <f t="shared" si="36"/>
        <v>1.6440000000000001</v>
      </c>
      <c r="H1366" s="165"/>
      <c r="I1366" s="149"/>
      <c r="J1366" s="148"/>
      <c r="K1366" s="18"/>
      <c r="L1366" s="18"/>
      <c r="M1366" s="2"/>
      <c r="N1366" s="2"/>
      <c r="O1366" s="2"/>
      <c r="P1366" s="2"/>
      <c r="Q1366" s="2"/>
      <c r="R1366" s="2"/>
      <c r="S1366" s="2"/>
      <c r="T1366" s="2"/>
      <c r="U1366" s="2"/>
      <c r="V1366" s="2"/>
      <c r="W1366" s="2"/>
      <c r="X1366" s="2"/>
      <c r="Y1366" s="2"/>
      <c r="Z1366" s="2"/>
      <c r="AA1366" s="2"/>
    </row>
    <row r="1367" spans="1:27" ht="15" customHeight="1" x14ac:dyDescent="0.25">
      <c r="A1367" s="293"/>
      <c r="B1367" s="274" t="s">
        <v>769</v>
      </c>
      <c r="C1367" s="229">
        <v>0.4</v>
      </c>
      <c r="D1367" s="229"/>
      <c r="E1367" s="295"/>
      <c r="F1367" s="278">
        <v>2.23</v>
      </c>
      <c r="G1367" s="229">
        <f t="shared" si="36"/>
        <v>0.89200000000000002</v>
      </c>
      <c r="H1367" s="165"/>
      <c r="I1367" s="149"/>
      <c r="J1367" s="148"/>
      <c r="K1367" s="18"/>
      <c r="L1367" s="18"/>
      <c r="M1367" s="2"/>
      <c r="N1367" s="2"/>
      <c r="O1367" s="2"/>
      <c r="P1367" s="2"/>
      <c r="Q1367" s="2"/>
      <c r="R1367" s="2"/>
      <c r="S1367" s="2"/>
      <c r="T1367" s="2"/>
      <c r="U1367" s="2"/>
      <c r="V1367" s="2"/>
      <c r="W1367" s="2"/>
      <c r="X1367" s="2"/>
      <c r="Y1367" s="2"/>
      <c r="Z1367" s="2"/>
      <c r="AA1367" s="2"/>
    </row>
    <row r="1368" spans="1:27" ht="15" customHeight="1" x14ac:dyDescent="0.25">
      <c r="A1368" s="293"/>
      <c r="B1368" s="274" t="s">
        <v>722</v>
      </c>
      <c r="C1368" s="229">
        <v>0.4</v>
      </c>
      <c r="D1368" s="229"/>
      <c r="E1368" s="295"/>
      <c r="F1368" s="278">
        <v>12.02</v>
      </c>
      <c r="G1368" s="229">
        <f t="shared" si="36"/>
        <v>4.8079999999999998</v>
      </c>
      <c r="H1368" s="165"/>
      <c r="I1368" s="149"/>
      <c r="J1368" s="148"/>
      <c r="K1368" s="18"/>
      <c r="L1368" s="18"/>
      <c r="M1368" s="2"/>
      <c r="N1368" s="2"/>
      <c r="O1368" s="2"/>
      <c r="P1368" s="2"/>
      <c r="Q1368" s="2"/>
      <c r="R1368" s="2"/>
      <c r="S1368" s="2"/>
      <c r="T1368" s="2"/>
      <c r="U1368" s="2"/>
      <c r="V1368" s="2"/>
      <c r="W1368" s="2"/>
      <c r="X1368" s="2"/>
      <c r="Y1368" s="2"/>
      <c r="Z1368" s="2"/>
      <c r="AA1368" s="2"/>
    </row>
    <row r="1369" spans="1:27" ht="15" customHeight="1" x14ac:dyDescent="0.25">
      <c r="A1369" s="293"/>
      <c r="B1369" s="274" t="s">
        <v>723</v>
      </c>
      <c r="C1369" s="229">
        <v>0.4</v>
      </c>
      <c r="D1369" s="229"/>
      <c r="E1369" s="295"/>
      <c r="F1369" s="278">
        <v>9.2200000000000006</v>
      </c>
      <c r="G1369" s="229">
        <f t="shared" si="36"/>
        <v>3.6880000000000006</v>
      </c>
      <c r="H1369" s="165"/>
      <c r="I1369" s="149"/>
      <c r="J1369" s="148"/>
      <c r="K1369" s="18"/>
      <c r="L1369" s="18"/>
      <c r="M1369" s="2"/>
      <c r="N1369" s="2"/>
      <c r="O1369" s="2"/>
      <c r="P1369" s="2"/>
      <c r="Q1369" s="2"/>
      <c r="R1369" s="2"/>
      <c r="S1369" s="2"/>
      <c r="T1369" s="2"/>
      <c r="U1369" s="2"/>
      <c r="V1369" s="2"/>
      <c r="W1369" s="2"/>
      <c r="X1369" s="2"/>
      <c r="Y1369" s="2"/>
      <c r="Z1369" s="2"/>
      <c r="AA1369" s="2"/>
    </row>
    <row r="1370" spans="1:27" ht="15" customHeight="1" x14ac:dyDescent="0.25">
      <c r="A1370" s="293"/>
      <c r="B1370" s="274" t="s">
        <v>724</v>
      </c>
      <c r="C1370" s="229">
        <v>0.4</v>
      </c>
      <c r="D1370" s="229"/>
      <c r="E1370" s="295"/>
      <c r="F1370" s="278">
        <v>8.1</v>
      </c>
      <c r="G1370" s="229">
        <f>F1370*C1370</f>
        <v>3.24</v>
      </c>
      <c r="H1370" s="165"/>
      <c r="I1370" s="149"/>
      <c r="J1370" s="148"/>
      <c r="K1370" s="18"/>
      <c r="L1370" s="18"/>
      <c r="M1370" s="2"/>
      <c r="N1370" s="2"/>
      <c r="O1370" s="2"/>
      <c r="P1370" s="2"/>
      <c r="Q1370" s="2"/>
      <c r="R1370" s="2"/>
      <c r="S1370" s="2"/>
      <c r="T1370" s="2"/>
      <c r="U1370" s="2"/>
      <c r="V1370" s="2"/>
      <c r="W1370" s="2"/>
      <c r="X1370" s="2"/>
      <c r="Y1370" s="2"/>
      <c r="Z1370" s="2"/>
      <c r="AA1370" s="2"/>
    </row>
    <row r="1371" spans="1:27" ht="15" customHeight="1" x14ac:dyDescent="0.25">
      <c r="A1371" s="293"/>
      <c r="B1371" s="274" t="s">
        <v>725</v>
      </c>
      <c r="C1371" s="229">
        <v>0.4</v>
      </c>
      <c r="D1371" s="229"/>
      <c r="E1371" s="295"/>
      <c r="F1371" s="278">
        <v>6.12</v>
      </c>
      <c r="G1371" s="229">
        <f t="shared" ref="G1371:G1374" si="37">F1371*C1371</f>
        <v>2.4480000000000004</v>
      </c>
      <c r="H1371" s="165"/>
      <c r="I1371" s="149"/>
      <c r="J1371" s="148"/>
      <c r="K1371" s="18"/>
      <c r="L1371" s="18"/>
      <c r="M1371" s="2"/>
      <c r="N1371" s="2"/>
      <c r="O1371" s="2"/>
      <c r="P1371" s="2"/>
      <c r="Q1371" s="2"/>
      <c r="R1371" s="2"/>
      <c r="S1371" s="2"/>
      <c r="T1371" s="2"/>
      <c r="U1371" s="2"/>
      <c r="V1371" s="2"/>
      <c r="W1371" s="2"/>
      <c r="X1371" s="2"/>
      <c r="Y1371" s="2"/>
      <c r="Z1371" s="2"/>
      <c r="AA1371" s="2"/>
    </row>
    <row r="1372" spans="1:27" ht="15" customHeight="1" x14ac:dyDescent="0.25">
      <c r="A1372" s="293"/>
      <c r="B1372" s="274" t="s">
        <v>726</v>
      </c>
      <c r="C1372" s="229">
        <v>0.4</v>
      </c>
      <c r="D1372" s="229"/>
      <c r="E1372" s="295"/>
      <c r="F1372" s="278">
        <v>17.260000000000002</v>
      </c>
      <c r="G1372" s="229">
        <f t="shared" si="37"/>
        <v>6.9040000000000008</v>
      </c>
      <c r="H1372" s="165"/>
      <c r="I1372" s="149"/>
      <c r="J1372" s="148"/>
      <c r="K1372" s="18"/>
      <c r="L1372" s="18"/>
      <c r="M1372" s="2"/>
      <c r="N1372" s="2"/>
      <c r="O1372" s="2"/>
      <c r="P1372" s="2"/>
      <c r="Q1372" s="2"/>
      <c r="R1372" s="2"/>
      <c r="S1372" s="2"/>
      <c r="T1372" s="2"/>
      <c r="U1372" s="2"/>
      <c r="V1372" s="2"/>
      <c r="W1372" s="2"/>
      <c r="X1372" s="2"/>
      <c r="Y1372" s="2"/>
      <c r="Z1372" s="2"/>
      <c r="AA1372" s="2"/>
    </row>
    <row r="1373" spans="1:27" ht="15" customHeight="1" x14ac:dyDescent="0.25">
      <c r="A1373" s="293"/>
      <c r="B1373" s="274" t="s">
        <v>727</v>
      </c>
      <c r="C1373" s="229">
        <v>0.4</v>
      </c>
      <c r="D1373" s="229"/>
      <c r="E1373" s="295"/>
      <c r="F1373" s="278">
        <v>3.16</v>
      </c>
      <c r="G1373" s="229">
        <f t="shared" si="37"/>
        <v>1.2640000000000002</v>
      </c>
      <c r="H1373" s="165"/>
      <c r="I1373" s="149"/>
      <c r="J1373" s="148"/>
      <c r="K1373" s="18"/>
      <c r="L1373" s="18"/>
      <c r="M1373" s="2"/>
      <c r="N1373" s="2"/>
      <c r="O1373" s="2"/>
      <c r="P1373" s="2"/>
      <c r="Q1373" s="2"/>
      <c r="R1373" s="2"/>
      <c r="S1373" s="2"/>
      <c r="T1373" s="2"/>
      <c r="U1373" s="2"/>
      <c r="V1373" s="2"/>
      <c r="W1373" s="2"/>
      <c r="X1373" s="2"/>
      <c r="Y1373" s="2"/>
      <c r="Z1373" s="2"/>
      <c r="AA1373" s="2"/>
    </row>
    <row r="1374" spans="1:27" ht="15" customHeight="1" x14ac:dyDescent="0.25">
      <c r="A1374" s="293"/>
      <c r="B1374" s="274" t="s">
        <v>187</v>
      </c>
      <c r="C1374" s="229">
        <v>0.4</v>
      </c>
      <c r="D1374" s="229"/>
      <c r="E1374" s="295"/>
      <c r="F1374" s="278">
        <v>20.11</v>
      </c>
      <c r="G1374" s="229">
        <f t="shared" si="37"/>
        <v>8.0440000000000005</v>
      </c>
      <c r="H1374" s="165"/>
      <c r="I1374" s="149"/>
      <c r="J1374" s="148"/>
      <c r="K1374" s="18"/>
      <c r="L1374" s="18"/>
      <c r="M1374" s="2"/>
      <c r="N1374" s="2"/>
      <c r="O1374" s="2"/>
      <c r="P1374" s="2"/>
      <c r="Q1374" s="2"/>
      <c r="R1374" s="2"/>
      <c r="S1374" s="2"/>
      <c r="T1374" s="2"/>
      <c r="U1374" s="2"/>
      <c r="V1374" s="2"/>
      <c r="W1374" s="2"/>
      <c r="X1374" s="2"/>
      <c r="Y1374" s="2"/>
      <c r="Z1374" s="2"/>
      <c r="AA1374" s="2"/>
    </row>
    <row r="1375" spans="1:27" ht="15" customHeight="1" x14ac:dyDescent="0.25">
      <c r="A1375" s="293"/>
      <c r="B1375" s="418" t="s">
        <v>37</v>
      </c>
      <c r="C1375" s="419"/>
      <c r="D1375" s="420"/>
      <c r="E1375" s="179"/>
      <c r="F1375" s="297">
        <f>SUM(F1351:F1374)</f>
        <v>627.93000000000006</v>
      </c>
      <c r="G1375" s="298">
        <f>SUM(G1351:G1374)</f>
        <v>251.172</v>
      </c>
      <c r="H1375" s="156"/>
      <c r="I1375" s="159"/>
      <c r="J1375" s="171"/>
      <c r="K1375" s="18"/>
      <c r="L1375" s="18"/>
      <c r="M1375" s="2"/>
      <c r="N1375" s="2"/>
      <c r="O1375" s="2"/>
      <c r="P1375" s="2"/>
      <c r="Q1375" s="2"/>
      <c r="R1375" s="2"/>
      <c r="S1375" s="2"/>
      <c r="T1375" s="2"/>
      <c r="U1375" s="2"/>
      <c r="V1375" s="2"/>
      <c r="W1375" s="2"/>
      <c r="X1375" s="2"/>
      <c r="Y1375" s="2"/>
      <c r="Z1375" s="2"/>
      <c r="AA1375" s="2"/>
    </row>
    <row r="1376" spans="1:27" ht="15" customHeight="1" x14ac:dyDescent="0.25">
      <c r="A1376" s="293"/>
      <c r="B1376" s="142"/>
      <c r="C1376" s="142"/>
      <c r="D1376" s="142"/>
      <c r="E1376" s="294"/>
      <c r="F1376" s="294"/>
      <c r="G1376" s="294"/>
      <c r="H1376" s="143"/>
      <c r="I1376" s="143"/>
      <c r="J1376" s="144"/>
      <c r="K1376" s="18"/>
      <c r="L1376" s="18"/>
      <c r="M1376" s="2"/>
      <c r="N1376" s="2"/>
      <c r="O1376" s="2"/>
      <c r="P1376" s="2"/>
      <c r="Q1376" s="2"/>
      <c r="R1376" s="2"/>
      <c r="S1376" s="2"/>
      <c r="T1376" s="2"/>
      <c r="U1376" s="2"/>
      <c r="V1376" s="2"/>
      <c r="W1376" s="2"/>
      <c r="X1376" s="2"/>
      <c r="Y1376" s="2"/>
      <c r="Z1376" s="2"/>
      <c r="AA1376" s="2"/>
    </row>
    <row r="1377" spans="1:27" ht="15" customHeight="1" x14ac:dyDescent="0.25">
      <c r="A1377" s="248" t="s">
        <v>770</v>
      </c>
      <c r="B1377" s="398" t="s">
        <v>771</v>
      </c>
      <c r="C1377" s="398"/>
      <c r="D1377" s="398"/>
      <c r="E1377" s="398"/>
      <c r="F1377" s="398"/>
      <c r="G1377" s="398"/>
      <c r="H1377" s="398"/>
      <c r="I1377" s="17"/>
      <c r="J1377" s="18"/>
      <c r="K1377" s="18"/>
      <c r="L1377" s="18"/>
      <c r="M1377" s="2"/>
      <c r="N1377" s="2"/>
      <c r="O1377" s="2"/>
      <c r="P1377" s="2"/>
      <c r="Q1377" s="2"/>
      <c r="R1377" s="2"/>
      <c r="S1377" s="2"/>
      <c r="T1377" s="2"/>
      <c r="U1377" s="2"/>
      <c r="V1377" s="2"/>
      <c r="W1377" s="2"/>
      <c r="X1377" s="2"/>
      <c r="Y1377" s="2"/>
      <c r="Z1377" s="2"/>
      <c r="AA1377" s="2"/>
    </row>
    <row r="1378" spans="1:27" ht="15" customHeight="1" x14ac:dyDescent="0.25">
      <c r="A1378" s="14"/>
      <c r="B1378" s="256" t="s">
        <v>2</v>
      </c>
      <c r="C1378" s="256" t="s">
        <v>31</v>
      </c>
      <c r="D1378" s="256"/>
      <c r="E1378" s="256" t="s">
        <v>600</v>
      </c>
      <c r="F1378" s="257" t="s">
        <v>7</v>
      </c>
      <c r="G1378" s="256" t="s">
        <v>450</v>
      </c>
      <c r="H1378" s="16"/>
      <c r="I1378" s="17"/>
      <c r="J1378" s="18"/>
      <c r="K1378" s="18"/>
      <c r="L1378" s="18"/>
      <c r="M1378" s="2"/>
      <c r="N1378" s="2"/>
      <c r="O1378" s="2"/>
      <c r="P1378" s="2"/>
      <c r="Q1378" s="2"/>
      <c r="R1378" s="2"/>
      <c r="S1378" s="2"/>
      <c r="T1378" s="2"/>
      <c r="U1378" s="2"/>
      <c r="V1378" s="2"/>
      <c r="W1378" s="2"/>
      <c r="X1378" s="2"/>
      <c r="Y1378" s="2"/>
      <c r="Z1378" s="2"/>
      <c r="AA1378" s="2"/>
    </row>
    <row r="1379" spans="1:27" ht="15" customHeight="1" x14ac:dyDescent="0.25">
      <c r="A1379" s="14"/>
      <c r="B1379" s="274" t="s">
        <v>714</v>
      </c>
      <c r="C1379" s="229">
        <v>0.05</v>
      </c>
      <c r="D1379" s="229"/>
      <c r="E1379" s="295"/>
      <c r="F1379" s="296">
        <v>340.69</v>
      </c>
      <c r="G1379" s="229">
        <f>F1379*C1379</f>
        <v>17.034500000000001</v>
      </c>
      <c r="H1379" s="16"/>
      <c r="I1379" s="17"/>
      <c r="J1379" s="18"/>
      <c r="K1379" s="18"/>
      <c r="L1379" s="18"/>
      <c r="M1379" s="2"/>
      <c r="N1379" s="2"/>
      <c r="O1379" s="2"/>
      <c r="P1379" s="2"/>
      <c r="Q1379" s="2"/>
      <c r="R1379" s="2"/>
      <c r="S1379" s="2"/>
      <c r="T1379" s="2"/>
      <c r="U1379" s="2"/>
      <c r="V1379" s="2"/>
      <c r="W1379" s="2"/>
      <c r="X1379" s="2"/>
      <c r="Y1379" s="2"/>
      <c r="Z1379" s="2"/>
      <c r="AA1379" s="2"/>
    </row>
    <row r="1380" spans="1:27" ht="15" customHeight="1" x14ac:dyDescent="0.25">
      <c r="A1380" s="14"/>
      <c r="B1380" s="274" t="s">
        <v>768</v>
      </c>
      <c r="C1380" s="229">
        <v>0.05</v>
      </c>
      <c r="D1380" s="229"/>
      <c r="E1380" s="295"/>
      <c r="F1380" s="296">
        <v>1.6</v>
      </c>
      <c r="G1380" s="229">
        <f>F1380*C1380</f>
        <v>8.0000000000000016E-2</v>
      </c>
      <c r="H1380" s="16"/>
      <c r="I1380" s="17"/>
      <c r="J1380" s="18"/>
      <c r="K1380" s="18"/>
      <c r="L1380" s="18"/>
      <c r="M1380" s="2"/>
      <c r="N1380" s="2"/>
      <c r="O1380" s="2"/>
      <c r="P1380" s="2"/>
      <c r="Q1380" s="2"/>
      <c r="R1380" s="2"/>
      <c r="S1380" s="2"/>
      <c r="T1380" s="2"/>
      <c r="U1380" s="2"/>
      <c r="V1380" s="2"/>
      <c r="W1380" s="2"/>
      <c r="X1380" s="2"/>
      <c r="Y1380" s="2"/>
      <c r="Z1380" s="2"/>
      <c r="AA1380" s="2"/>
    </row>
    <row r="1381" spans="1:27" ht="15" customHeight="1" x14ac:dyDescent="0.25">
      <c r="A1381" s="14"/>
      <c r="B1381" s="274" t="s">
        <v>715</v>
      </c>
      <c r="C1381" s="229">
        <v>0.05</v>
      </c>
      <c r="D1381" s="229"/>
      <c r="E1381" s="295"/>
      <c r="F1381" s="296">
        <v>5.6</v>
      </c>
      <c r="G1381" s="229">
        <f t="shared" ref="G1381:G1390" si="38">F1381*C1381</f>
        <v>0.27999999999999997</v>
      </c>
      <c r="H1381" s="16"/>
      <c r="I1381" s="17"/>
      <c r="J1381" s="18"/>
      <c r="K1381" s="18"/>
      <c r="L1381" s="18"/>
      <c r="M1381" s="2"/>
      <c r="N1381" s="2"/>
      <c r="O1381" s="2"/>
      <c r="P1381" s="2"/>
      <c r="Q1381" s="2"/>
      <c r="R1381" s="2"/>
      <c r="S1381" s="2"/>
      <c r="T1381" s="2"/>
      <c r="U1381" s="2"/>
      <c r="V1381" s="2"/>
      <c r="W1381" s="2"/>
      <c r="X1381" s="2"/>
      <c r="Y1381" s="2"/>
      <c r="Z1381" s="2"/>
      <c r="AA1381" s="2"/>
    </row>
    <row r="1382" spans="1:27" ht="15" customHeight="1" x14ac:dyDescent="0.25">
      <c r="A1382" s="14"/>
      <c r="B1382" s="274" t="s">
        <v>9</v>
      </c>
      <c r="C1382" s="229">
        <v>0.05</v>
      </c>
      <c r="D1382" s="229"/>
      <c r="E1382" s="295"/>
      <c r="F1382" s="296">
        <v>19.899999999999999</v>
      </c>
      <c r="G1382" s="229">
        <f t="shared" si="38"/>
        <v>0.995</v>
      </c>
      <c r="H1382" s="16"/>
      <c r="I1382" s="17"/>
      <c r="J1382" s="18"/>
      <c r="K1382" s="18"/>
      <c r="L1382" s="18"/>
      <c r="M1382" s="2"/>
      <c r="N1382" s="2"/>
      <c r="O1382" s="2"/>
      <c r="P1382" s="2"/>
      <c r="Q1382" s="2"/>
      <c r="R1382" s="2"/>
      <c r="S1382" s="2"/>
      <c r="T1382" s="2"/>
      <c r="U1382" s="2"/>
      <c r="V1382" s="2"/>
      <c r="W1382" s="2"/>
      <c r="X1382" s="2"/>
      <c r="Y1382" s="2"/>
      <c r="Z1382" s="2"/>
      <c r="AA1382" s="2"/>
    </row>
    <row r="1383" spans="1:27" ht="15" customHeight="1" x14ac:dyDescent="0.25">
      <c r="A1383" s="14"/>
      <c r="B1383" s="274" t="s">
        <v>716</v>
      </c>
      <c r="C1383" s="229">
        <v>0.05</v>
      </c>
      <c r="D1383" s="229"/>
      <c r="E1383" s="295"/>
      <c r="F1383" s="296">
        <v>11.2</v>
      </c>
      <c r="G1383" s="229">
        <f t="shared" si="38"/>
        <v>0.55999999999999994</v>
      </c>
      <c r="H1383" s="16"/>
      <c r="I1383" s="17"/>
      <c r="J1383" s="18"/>
      <c r="K1383" s="18"/>
      <c r="L1383" s="18"/>
      <c r="M1383" s="2"/>
      <c r="N1383" s="2"/>
      <c r="O1383" s="2"/>
      <c r="P1383" s="2"/>
      <c r="Q1383" s="2"/>
      <c r="R1383" s="2"/>
      <c r="S1383" s="2"/>
      <c r="T1383" s="2"/>
      <c r="U1383" s="2"/>
      <c r="V1383" s="2"/>
      <c r="W1383" s="2"/>
      <c r="X1383" s="2"/>
      <c r="Y1383" s="2"/>
      <c r="Z1383" s="2"/>
      <c r="AA1383" s="2"/>
    </row>
    <row r="1384" spans="1:27" ht="15" customHeight="1" x14ac:dyDescent="0.25">
      <c r="A1384" s="14"/>
      <c r="B1384" s="274" t="s">
        <v>30</v>
      </c>
      <c r="C1384" s="229">
        <v>0.05</v>
      </c>
      <c r="D1384" s="229"/>
      <c r="E1384" s="295"/>
      <c r="F1384" s="296">
        <v>22.25</v>
      </c>
      <c r="G1384" s="229">
        <f t="shared" si="38"/>
        <v>1.1125</v>
      </c>
      <c r="H1384" s="16"/>
      <c r="I1384" s="17"/>
      <c r="J1384" s="18"/>
      <c r="K1384" s="18"/>
      <c r="L1384" s="18"/>
      <c r="M1384" s="2"/>
      <c r="N1384" s="2"/>
      <c r="O1384" s="2"/>
      <c r="P1384" s="2"/>
      <c r="Q1384" s="2"/>
      <c r="R1384" s="2"/>
      <c r="S1384" s="2"/>
      <c r="T1384" s="2"/>
      <c r="U1384" s="2"/>
      <c r="V1384" s="2"/>
      <c r="W1384" s="2"/>
      <c r="X1384" s="2"/>
      <c r="Y1384" s="2"/>
      <c r="Z1384" s="2"/>
      <c r="AA1384" s="2"/>
    </row>
    <row r="1385" spans="1:27" ht="15" customHeight="1" x14ac:dyDescent="0.25">
      <c r="A1385" s="14"/>
      <c r="B1385" s="274" t="s">
        <v>717</v>
      </c>
      <c r="C1385" s="229">
        <v>0.05</v>
      </c>
      <c r="D1385" s="229"/>
      <c r="E1385" s="295"/>
      <c r="F1385" s="296">
        <v>8.64</v>
      </c>
      <c r="G1385" s="229">
        <f t="shared" si="38"/>
        <v>0.43200000000000005</v>
      </c>
      <c r="H1385" s="16"/>
      <c r="I1385" s="17"/>
      <c r="J1385" s="18"/>
      <c r="K1385" s="18"/>
      <c r="L1385" s="18"/>
      <c r="M1385" s="2"/>
      <c r="N1385" s="2"/>
      <c r="O1385" s="2"/>
      <c r="P1385" s="2"/>
      <c r="Q1385" s="2"/>
      <c r="R1385" s="2"/>
      <c r="S1385" s="2"/>
      <c r="T1385" s="2"/>
      <c r="U1385" s="2"/>
      <c r="V1385" s="2"/>
      <c r="W1385" s="2"/>
      <c r="X1385" s="2"/>
      <c r="Y1385" s="2"/>
      <c r="Z1385" s="2"/>
      <c r="AA1385" s="2"/>
    </row>
    <row r="1386" spans="1:27" ht="15" customHeight="1" x14ac:dyDescent="0.25">
      <c r="A1386" s="14"/>
      <c r="B1386" s="274" t="s">
        <v>718</v>
      </c>
      <c r="C1386" s="229">
        <v>0.05</v>
      </c>
      <c r="D1386" s="229"/>
      <c r="E1386" s="295"/>
      <c r="F1386" s="296">
        <v>6.84</v>
      </c>
      <c r="G1386" s="229">
        <f t="shared" si="38"/>
        <v>0.34200000000000003</v>
      </c>
      <c r="H1386" s="16"/>
      <c r="I1386" s="17"/>
      <c r="J1386" s="18"/>
      <c r="K1386" s="18"/>
      <c r="L1386" s="18"/>
      <c r="M1386" s="2"/>
      <c r="N1386" s="2"/>
      <c r="O1386" s="2"/>
      <c r="P1386" s="2"/>
      <c r="Q1386" s="2"/>
      <c r="R1386" s="2"/>
      <c r="S1386" s="2"/>
      <c r="T1386" s="2"/>
      <c r="U1386" s="2"/>
      <c r="V1386" s="2"/>
      <c r="W1386" s="2"/>
      <c r="X1386" s="2"/>
      <c r="Y1386" s="2"/>
      <c r="Z1386" s="2"/>
      <c r="AA1386" s="2"/>
    </row>
    <row r="1387" spans="1:27" ht="15" customHeight="1" x14ac:dyDescent="0.25">
      <c r="A1387" s="14"/>
      <c r="B1387" s="274" t="s">
        <v>21</v>
      </c>
      <c r="C1387" s="229">
        <v>0.05</v>
      </c>
      <c r="D1387" s="229"/>
      <c r="E1387" s="295"/>
      <c r="F1387" s="296">
        <v>16.489999999999998</v>
      </c>
      <c r="G1387" s="229">
        <f t="shared" si="38"/>
        <v>0.82450000000000001</v>
      </c>
      <c r="H1387" s="16"/>
      <c r="I1387" s="17"/>
      <c r="J1387" s="18"/>
      <c r="K1387" s="18"/>
      <c r="L1387" s="18"/>
      <c r="M1387" s="2"/>
      <c r="N1387" s="2"/>
      <c r="O1387" s="2"/>
      <c r="P1387" s="2"/>
      <c r="Q1387" s="2"/>
      <c r="R1387" s="2"/>
      <c r="S1387" s="2"/>
      <c r="T1387" s="2"/>
      <c r="U1387" s="2"/>
      <c r="V1387" s="2"/>
      <c r="W1387" s="2"/>
      <c r="X1387" s="2"/>
      <c r="Y1387" s="2"/>
      <c r="Z1387" s="2"/>
      <c r="AA1387" s="2"/>
    </row>
    <row r="1388" spans="1:27" ht="15" customHeight="1" x14ac:dyDescent="0.25">
      <c r="A1388" s="14"/>
      <c r="B1388" s="274" t="s">
        <v>719</v>
      </c>
      <c r="C1388" s="229">
        <v>0.05</v>
      </c>
      <c r="D1388" s="229"/>
      <c r="E1388" s="295"/>
      <c r="F1388" s="296">
        <v>3.6</v>
      </c>
      <c r="G1388" s="229">
        <f t="shared" si="38"/>
        <v>0.18000000000000002</v>
      </c>
      <c r="H1388" s="16"/>
      <c r="I1388" s="17"/>
      <c r="J1388" s="18"/>
      <c r="K1388" s="18"/>
      <c r="L1388" s="18"/>
      <c r="M1388" s="2"/>
      <c r="N1388" s="2"/>
      <c r="O1388" s="2"/>
      <c r="P1388" s="2"/>
      <c r="Q1388" s="2"/>
      <c r="R1388" s="2"/>
      <c r="S1388" s="2"/>
      <c r="T1388" s="2"/>
      <c r="U1388" s="2"/>
      <c r="V1388" s="2"/>
      <c r="W1388" s="2"/>
      <c r="X1388" s="2"/>
      <c r="Y1388" s="2"/>
      <c r="Z1388" s="2"/>
      <c r="AA1388" s="2"/>
    </row>
    <row r="1389" spans="1:27" ht="15" customHeight="1" x14ac:dyDescent="0.25">
      <c r="A1389" s="14"/>
      <c r="B1389" s="274" t="s">
        <v>720</v>
      </c>
      <c r="C1389" s="229">
        <v>0.05</v>
      </c>
      <c r="D1389" s="229"/>
      <c r="E1389" s="295"/>
      <c r="F1389" s="296">
        <v>18.170000000000002</v>
      </c>
      <c r="G1389" s="229">
        <f t="shared" si="38"/>
        <v>0.90850000000000009</v>
      </c>
      <c r="H1389" s="16"/>
      <c r="I1389" s="17"/>
      <c r="J1389" s="18"/>
      <c r="K1389" s="18"/>
      <c r="L1389" s="18"/>
      <c r="M1389" s="2"/>
      <c r="N1389" s="2"/>
      <c r="O1389" s="2"/>
      <c r="P1389" s="2"/>
      <c r="Q1389" s="2"/>
      <c r="R1389" s="2"/>
      <c r="S1389" s="2"/>
      <c r="T1389" s="2"/>
      <c r="U1389" s="2"/>
      <c r="V1389" s="2"/>
      <c r="W1389" s="2"/>
      <c r="X1389" s="2"/>
      <c r="Y1389" s="2"/>
      <c r="Z1389" s="2"/>
      <c r="AA1389" s="2"/>
    </row>
    <row r="1390" spans="1:27" ht="15" customHeight="1" x14ac:dyDescent="0.25">
      <c r="A1390" s="14"/>
      <c r="B1390" s="274" t="s">
        <v>721</v>
      </c>
      <c r="C1390" s="229">
        <v>0.05</v>
      </c>
      <c r="D1390" s="229"/>
      <c r="E1390" s="295"/>
      <c r="F1390" s="296">
        <v>18.170000000000002</v>
      </c>
      <c r="G1390" s="229">
        <f t="shared" si="38"/>
        <v>0.90850000000000009</v>
      </c>
      <c r="H1390" s="16"/>
      <c r="I1390" s="17"/>
      <c r="J1390" s="18"/>
      <c r="K1390" s="18"/>
      <c r="L1390" s="18"/>
      <c r="M1390" s="2"/>
      <c r="N1390" s="2"/>
      <c r="O1390" s="2"/>
      <c r="P1390" s="2"/>
      <c r="Q1390" s="2"/>
      <c r="R1390" s="2"/>
      <c r="S1390" s="2"/>
      <c r="T1390" s="2"/>
      <c r="U1390" s="2"/>
      <c r="V1390" s="2"/>
      <c r="W1390" s="2"/>
      <c r="X1390" s="2"/>
      <c r="Y1390" s="2"/>
      <c r="Z1390" s="2"/>
      <c r="AA1390" s="2"/>
    </row>
    <row r="1391" spans="1:27" ht="15" customHeight="1" x14ac:dyDescent="0.25">
      <c r="A1391" s="14"/>
      <c r="B1391" s="274" t="s">
        <v>759</v>
      </c>
      <c r="C1391" s="229">
        <v>0.05</v>
      </c>
      <c r="D1391" s="229"/>
      <c r="E1391" s="295"/>
      <c r="F1391" s="278">
        <v>54.23</v>
      </c>
      <c r="G1391" s="229">
        <f>F1391*C1391</f>
        <v>2.7115</v>
      </c>
      <c r="H1391" s="16"/>
      <c r="I1391" s="17"/>
      <c r="J1391" s="18"/>
      <c r="K1391" s="18"/>
      <c r="L1391" s="18"/>
      <c r="M1391" s="2"/>
      <c r="N1391" s="2"/>
      <c r="O1391" s="2"/>
      <c r="P1391" s="2"/>
      <c r="Q1391" s="2"/>
      <c r="R1391" s="2"/>
      <c r="S1391" s="2"/>
      <c r="T1391" s="2"/>
      <c r="U1391" s="2"/>
      <c r="V1391" s="2"/>
      <c r="W1391" s="2"/>
      <c r="X1391" s="2"/>
      <c r="Y1391" s="2"/>
      <c r="Z1391" s="2"/>
      <c r="AA1391" s="2"/>
    </row>
    <row r="1392" spans="1:27" ht="15" customHeight="1" x14ac:dyDescent="0.25">
      <c r="A1392" s="14"/>
      <c r="B1392" s="274" t="s">
        <v>760</v>
      </c>
      <c r="C1392" s="229">
        <v>0.05</v>
      </c>
      <c r="D1392" s="229"/>
      <c r="E1392" s="295"/>
      <c r="F1392" s="278">
        <v>8.9700000000000006</v>
      </c>
      <c r="G1392" s="229">
        <f t="shared" ref="G1392:G1397" si="39">F1392*C1392</f>
        <v>0.44850000000000007</v>
      </c>
      <c r="H1392" s="16"/>
      <c r="I1392" s="17"/>
      <c r="J1392" s="18"/>
      <c r="K1392" s="18"/>
      <c r="L1392" s="18"/>
      <c r="M1392" s="2"/>
      <c r="N1392" s="2"/>
      <c r="O1392" s="2"/>
      <c r="P1392" s="2"/>
      <c r="Q1392" s="2"/>
      <c r="R1392" s="2"/>
      <c r="S1392" s="2"/>
      <c r="T1392" s="2"/>
      <c r="U1392" s="2"/>
      <c r="V1392" s="2"/>
      <c r="W1392" s="2"/>
      <c r="X1392" s="2"/>
      <c r="Y1392" s="2"/>
      <c r="Z1392" s="2"/>
      <c r="AA1392" s="2"/>
    </row>
    <row r="1393" spans="1:27" ht="15" customHeight="1" x14ac:dyDescent="0.25">
      <c r="A1393" s="14"/>
      <c r="B1393" s="274" t="s">
        <v>761</v>
      </c>
      <c r="C1393" s="229">
        <v>0.05</v>
      </c>
      <c r="D1393" s="229"/>
      <c r="E1393" s="295"/>
      <c r="F1393" s="278">
        <v>9.25</v>
      </c>
      <c r="G1393" s="229">
        <f t="shared" si="39"/>
        <v>0.46250000000000002</v>
      </c>
      <c r="H1393" s="16"/>
      <c r="I1393" s="17"/>
      <c r="J1393" s="18"/>
      <c r="K1393" s="18"/>
      <c r="L1393" s="18"/>
      <c r="M1393" s="2"/>
      <c r="N1393" s="2"/>
      <c r="O1393" s="2"/>
      <c r="P1393" s="2"/>
      <c r="Q1393" s="2"/>
      <c r="R1393" s="2"/>
      <c r="S1393" s="2"/>
      <c r="T1393" s="2"/>
      <c r="U1393" s="2"/>
      <c r="V1393" s="2"/>
      <c r="W1393" s="2"/>
      <c r="X1393" s="2"/>
      <c r="Y1393" s="2"/>
      <c r="Z1393" s="2"/>
      <c r="AA1393" s="2"/>
    </row>
    <row r="1394" spans="1:27" ht="15" customHeight="1" x14ac:dyDescent="0.25">
      <c r="A1394" s="14"/>
      <c r="B1394" s="274" t="s">
        <v>27</v>
      </c>
      <c r="C1394" s="229">
        <v>0.05</v>
      </c>
      <c r="D1394" s="229"/>
      <c r="E1394" s="295"/>
      <c r="F1394" s="278">
        <v>4.1100000000000003</v>
      </c>
      <c r="G1394" s="229">
        <f t="shared" si="39"/>
        <v>0.20550000000000002</v>
      </c>
      <c r="H1394" s="16"/>
      <c r="I1394" s="17"/>
      <c r="J1394" s="18"/>
      <c r="K1394" s="18"/>
      <c r="L1394" s="18"/>
      <c r="M1394" s="2"/>
      <c r="N1394" s="2"/>
      <c r="O1394" s="2"/>
      <c r="P1394" s="2"/>
      <c r="Q1394" s="2"/>
      <c r="R1394" s="2"/>
      <c r="S1394" s="2"/>
      <c r="T1394" s="2"/>
      <c r="U1394" s="2"/>
      <c r="V1394" s="2"/>
      <c r="W1394" s="2"/>
      <c r="X1394" s="2"/>
      <c r="Y1394" s="2"/>
      <c r="Z1394" s="2"/>
      <c r="AA1394" s="2"/>
    </row>
    <row r="1395" spans="1:27" ht="15" customHeight="1" x14ac:dyDescent="0.25">
      <c r="A1395" s="14"/>
      <c r="B1395" s="274" t="s">
        <v>769</v>
      </c>
      <c r="C1395" s="229">
        <v>0.05</v>
      </c>
      <c r="D1395" s="229"/>
      <c r="E1395" s="295"/>
      <c r="F1395" s="278">
        <v>2.23</v>
      </c>
      <c r="G1395" s="229">
        <f t="shared" si="39"/>
        <v>0.1115</v>
      </c>
      <c r="H1395" s="16"/>
      <c r="I1395" s="17"/>
      <c r="J1395" s="18"/>
      <c r="K1395" s="18"/>
      <c r="L1395" s="18"/>
      <c r="M1395" s="2"/>
      <c r="N1395" s="2"/>
      <c r="O1395" s="2"/>
      <c r="P1395" s="2"/>
      <c r="Q1395" s="2"/>
      <c r="R1395" s="2"/>
      <c r="S1395" s="2"/>
      <c r="T1395" s="2"/>
      <c r="U1395" s="2"/>
      <c r="V1395" s="2"/>
      <c r="W1395" s="2"/>
      <c r="X1395" s="2"/>
      <c r="Y1395" s="2"/>
      <c r="Z1395" s="2"/>
      <c r="AA1395" s="2"/>
    </row>
    <row r="1396" spans="1:27" ht="15" customHeight="1" x14ac:dyDescent="0.25">
      <c r="A1396" s="14"/>
      <c r="B1396" s="274" t="s">
        <v>722</v>
      </c>
      <c r="C1396" s="229">
        <v>0.05</v>
      </c>
      <c r="D1396" s="229"/>
      <c r="E1396" s="295"/>
      <c r="F1396" s="278">
        <v>12.02</v>
      </c>
      <c r="G1396" s="229">
        <f t="shared" si="39"/>
        <v>0.60099999999999998</v>
      </c>
      <c r="H1396" s="16"/>
      <c r="I1396" s="17"/>
      <c r="J1396" s="18"/>
      <c r="K1396" s="18"/>
      <c r="L1396" s="18"/>
      <c r="M1396" s="2"/>
      <c r="N1396" s="2"/>
      <c r="O1396" s="2"/>
      <c r="P1396" s="2"/>
      <c r="Q1396" s="2"/>
      <c r="R1396" s="2"/>
      <c r="S1396" s="2"/>
      <c r="T1396" s="2"/>
      <c r="U1396" s="2"/>
      <c r="V1396" s="2"/>
      <c r="W1396" s="2"/>
      <c r="X1396" s="2"/>
      <c r="Y1396" s="2"/>
      <c r="Z1396" s="2"/>
      <c r="AA1396" s="2"/>
    </row>
    <row r="1397" spans="1:27" ht="15" customHeight="1" x14ac:dyDescent="0.25">
      <c r="A1397" s="14"/>
      <c r="B1397" s="274" t="s">
        <v>723</v>
      </c>
      <c r="C1397" s="229">
        <v>0.05</v>
      </c>
      <c r="D1397" s="229"/>
      <c r="E1397" s="295"/>
      <c r="F1397" s="278">
        <v>9.2200000000000006</v>
      </c>
      <c r="G1397" s="229">
        <f t="shared" si="39"/>
        <v>0.46100000000000008</v>
      </c>
      <c r="H1397" s="16"/>
      <c r="I1397" s="17"/>
      <c r="J1397" s="18"/>
      <c r="K1397" s="18"/>
      <c r="L1397" s="18"/>
      <c r="M1397" s="2"/>
      <c r="N1397" s="2"/>
      <c r="O1397" s="2"/>
      <c r="P1397" s="2"/>
      <c r="Q1397" s="2"/>
      <c r="R1397" s="2"/>
      <c r="S1397" s="2"/>
      <c r="T1397" s="2"/>
      <c r="U1397" s="2"/>
      <c r="V1397" s="2"/>
      <c r="W1397" s="2"/>
      <c r="X1397" s="2"/>
      <c r="Y1397" s="2"/>
      <c r="Z1397" s="2"/>
      <c r="AA1397" s="2"/>
    </row>
    <row r="1398" spans="1:27" ht="15" customHeight="1" x14ac:dyDescent="0.25">
      <c r="A1398" s="14"/>
      <c r="B1398" s="274" t="s">
        <v>724</v>
      </c>
      <c r="C1398" s="229">
        <v>0.05</v>
      </c>
      <c r="D1398" s="229"/>
      <c r="E1398" s="295"/>
      <c r="F1398" s="278">
        <v>8.1</v>
      </c>
      <c r="G1398" s="229">
        <f>F1398*C1398</f>
        <v>0.40500000000000003</v>
      </c>
      <c r="H1398" s="16"/>
      <c r="I1398" s="17"/>
      <c r="J1398" s="18"/>
      <c r="K1398" s="18"/>
      <c r="L1398" s="18"/>
      <c r="M1398" s="2"/>
      <c r="N1398" s="2"/>
      <c r="O1398" s="2"/>
      <c r="P1398" s="2"/>
      <c r="Q1398" s="2"/>
      <c r="R1398" s="2"/>
      <c r="S1398" s="2"/>
      <c r="T1398" s="2"/>
      <c r="U1398" s="2"/>
      <c r="V1398" s="2"/>
      <c r="W1398" s="2"/>
      <c r="X1398" s="2"/>
      <c r="Y1398" s="2"/>
      <c r="Z1398" s="2"/>
      <c r="AA1398" s="2"/>
    </row>
    <row r="1399" spans="1:27" ht="15" customHeight="1" x14ac:dyDescent="0.25">
      <c r="A1399" s="14"/>
      <c r="B1399" s="274" t="s">
        <v>725</v>
      </c>
      <c r="C1399" s="229">
        <v>0.05</v>
      </c>
      <c r="D1399" s="229"/>
      <c r="E1399" s="295"/>
      <c r="F1399" s="278">
        <v>6.12</v>
      </c>
      <c r="G1399" s="229">
        <f t="shared" ref="G1399:G1402" si="40">F1399*C1399</f>
        <v>0.30600000000000005</v>
      </c>
      <c r="H1399" s="16"/>
      <c r="I1399" s="17"/>
      <c r="J1399" s="18"/>
      <c r="K1399" s="18"/>
      <c r="L1399" s="18"/>
      <c r="M1399" s="2"/>
      <c r="N1399" s="2"/>
      <c r="O1399" s="2"/>
      <c r="P1399" s="2"/>
      <c r="Q1399" s="2"/>
      <c r="R1399" s="2"/>
      <c r="S1399" s="2"/>
      <c r="T1399" s="2"/>
      <c r="U1399" s="2"/>
      <c r="V1399" s="2"/>
      <c r="W1399" s="2"/>
      <c r="X1399" s="2"/>
      <c r="Y1399" s="2"/>
      <c r="Z1399" s="2"/>
      <c r="AA1399" s="2"/>
    </row>
    <row r="1400" spans="1:27" ht="15" customHeight="1" x14ac:dyDescent="0.25">
      <c r="A1400" s="14"/>
      <c r="B1400" s="274" t="s">
        <v>726</v>
      </c>
      <c r="C1400" s="229">
        <v>0.05</v>
      </c>
      <c r="D1400" s="229"/>
      <c r="E1400" s="295"/>
      <c r="F1400" s="278">
        <v>17.260000000000002</v>
      </c>
      <c r="G1400" s="229">
        <f t="shared" si="40"/>
        <v>0.8630000000000001</v>
      </c>
      <c r="H1400" s="16"/>
      <c r="I1400" s="17"/>
      <c r="J1400" s="18"/>
      <c r="K1400" s="18"/>
      <c r="L1400" s="18"/>
      <c r="M1400" s="2"/>
      <c r="N1400" s="2"/>
      <c r="O1400" s="2"/>
      <c r="P1400" s="2"/>
      <c r="Q1400" s="2"/>
      <c r="R1400" s="2"/>
      <c r="S1400" s="2"/>
      <c r="T1400" s="2"/>
      <c r="U1400" s="2"/>
      <c r="V1400" s="2"/>
      <c r="W1400" s="2"/>
      <c r="X1400" s="2"/>
      <c r="Y1400" s="2"/>
      <c r="Z1400" s="2"/>
      <c r="AA1400" s="2"/>
    </row>
    <row r="1401" spans="1:27" ht="15" customHeight="1" x14ac:dyDescent="0.25">
      <c r="A1401" s="14"/>
      <c r="B1401" s="274" t="s">
        <v>727</v>
      </c>
      <c r="C1401" s="229">
        <v>0.05</v>
      </c>
      <c r="D1401" s="229"/>
      <c r="E1401" s="295"/>
      <c r="F1401" s="278">
        <v>3.16</v>
      </c>
      <c r="G1401" s="229">
        <f t="shared" si="40"/>
        <v>0.15800000000000003</v>
      </c>
      <c r="H1401" s="16"/>
      <c r="I1401" s="17"/>
      <c r="J1401" s="18"/>
      <c r="K1401" s="18"/>
      <c r="L1401" s="18"/>
      <c r="M1401" s="2"/>
      <c r="N1401" s="2"/>
      <c r="O1401" s="2"/>
      <c r="P1401" s="2"/>
      <c r="Q1401" s="2"/>
      <c r="R1401" s="2"/>
      <c r="S1401" s="2"/>
      <c r="T1401" s="2"/>
      <c r="U1401" s="2"/>
      <c r="V1401" s="2"/>
      <c r="W1401" s="2"/>
      <c r="X1401" s="2"/>
      <c r="Y1401" s="2"/>
      <c r="Z1401" s="2"/>
      <c r="AA1401" s="2"/>
    </row>
    <row r="1402" spans="1:27" ht="15" customHeight="1" x14ac:dyDescent="0.25">
      <c r="A1402" s="14"/>
      <c r="B1402" s="274" t="s">
        <v>187</v>
      </c>
      <c r="C1402" s="229">
        <v>0.05</v>
      </c>
      <c r="D1402" s="229"/>
      <c r="E1402" s="295"/>
      <c r="F1402" s="278">
        <v>20.11</v>
      </c>
      <c r="G1402" s="229">
        <f t="shared" si="40"/>
        <v>1.0055000000000001</v>
      </c>
      <c r="H1402" s="16"/>
      <c r="I1402" s="17"/>
      <c r="J1402" s="18"/>
      <c r="K1402" s="18"/>
      <c r="L1402" s="18"/>
      <c r="M1402" s="2"/>
      <c r="N1402" s="2"/>
      <c r="O1402" s="2"/>
      <c r="P1402" s="2"/>
      <c r="Q1402" s="2"/>
      <c r="R1402" s="2"/>
      <c r="S1402" s="2"/>
      <c r="T1402" s="2"/>
      <c r="U1402" s="2"/>
      <c r="V1402" s="2"/>
      <c r="W1402" s="2"/>
      <c r="X1402" s="2"/>
      <c r="Y1402" s="2"/>
      <c r="Z1402" s="2"/>
      <c r="AA1402" s="2"/>
    </row>
    <row r="1403" spans="1:27" ht="15" customHeight="1" x14ac:dyDescent="0.25">
      <c r="A1403" s="14"/>
      <c r="B1403" s="418" t="s">
        <v>37</v>
      </c>
      <c r="C1403" s="419"/>
      <c r="D1403" s="420"/>
      <c r="E1403" s="179"/>
      <c r="F1403" s="297">
        <f>SUM(F1379:F1402)</f>
        <v>627.93000000000006</v>
      </c>
      <c r="G1403" s="298">
        <f>SUM(G1379:G1402)</f>
        <v>31.3965</v>
      </c>
      <c r="H1403" s="16"/>
      <c r="I1403" s="17"/>
      <c r="J1403" s="18"/>
      <c r="K1403" s="18"/>
      <c r="L1403" s="18"/>
      <c r="M1403" s="2"/>
      <c r="N1403" s="2"/>
      <c r="O1403" s="2"/>
      <c r="P1403" s="2"/>
      <c r="Q1403" s="2"/>
      <c r="R1403" s="2"/>
      <c r="S1403" s="2"/>
      <c r="T1403" s="2"/>
      <c r="U1403" s="2"/>
      <c r="V1403" s="2"/>
      <c r="W1403" s="2"/>
      <c r="X1403" s="2"/>
      <c r="Y1403" s="2"/>
      <c r="Z1403" s="2"/>
      <c r="AA1403" s="2"/>
    </row>
    <row r="1404" spans="1:27" ht="15" customHeight="1" x14ac:dyDescent="0.25">
      <c r="A1404" s="14"/>
      <c r="B1404" s="15"/>
      <c r="C1404" s="15"/>
      <c r="D1404" s="15"/>
      <c r="E1404" s="15"/>
      <c r="F1404" s="15"/>
      <c r="G1404" s="15"/>
      <c r="H1404" s="16"/>
      <c r="I1404" s="17"/>
      <c r="J1404" s="18"/>
      <c r="K1404" s="18"/>
      <c r="L1404" s="18"/>
      <c r="M1404" s="2"/>
      <c r="N1404" s="2"/>
      <c r="O1404" s="2"/>
      <c r="P1404" s="2"/>
      <c r="Q1404" s="2"/>
      <c r="R1404" s="2"/>
      <c r="S1404" s="2"/>
      <c r="T1404" s="2"/>
      <c r="U1404" s="2"/>
      <c r="V1404" s="2"/>
      <c r="W1404" s="2"/>
      <c r="X1404" s="2"/>
      <c r="Y1404" s="2"/>
      <c r="Z1404" s="2"/>
      <c r="AA1404" s="2"/>
    </row>
    <row r="1405" spans="1:27" ht="15" customHeight="1" x14ac:dyDescent="0.25">
      <c r="A1405" s="248" t="s">
        <v>772</v>
      </c>
      <c r="B1405" s="398" t="s">
        <v>773</v>
      </c>
      <c r="C1405" s="398"/>
      <c r="D1405" s="398"/>
      <c r="E1405" s="398"/>
      <c r="F1405" s="398"/>
      <c r="G1405" s="398"/>
      <c r="H1405" s="398"/>
      <c r="I1405" s="17"/>
      <c r="J1405" s="18"/>
      <c r="K1405" s="18"/>
      <c r="L1405" s="18"/>
      <c r="M1405" s="2"/>
      <c r="N1405" s="2"/>
      <c r="O1405" s="2"/>
      <c r="P1405" s="2"/>
      <c r="Q1405" s="2"/>
      <c r="R1405" s="2"/>
      <c r="S1405" s="2"/>
      <c r="T1405" s="2"/>
      <c r="U1405" s="2"/>
      <c r="V1405" s="2"/>
      <c r="W1405" s="2"/>
      <c r="X1405" s="2"/>
      <c r="Y1405" s="2"/>
      <c r="Z1405" s="2"/>
      <c r="AA1405" s="2"/>
    </row>
    <row r="1406" spans="1:27" ht="15" customHeight="1" x14ac:dyDescent="0.25">
      <c r="A1406" s="14"/>
      <c r="B1406" s="224" t="s">
        <v>2</v>
      </c>
      <c r="C1406" s="224"/>
      <c r="D1406" s="224"/>
      <c r="E1406" s="224" t="s">
        <v>600</v>
      </c>
      <c r="F1406" s="253" t="s">
        <v>7</v>
      </c>
      <c r="G1406" s="15"/>
      <c r="H1406" s="16"/>
      <c r="I1406" s="17"/>
      <c r="J1406" s="18"/>
      <c r="K1406" s="18"/>
      <c r="L1406" s="18"/>
      <c r="M1406" s="2"/>
      <c r="N1406" s="2"/>
      <c r="O1406" s="2"/>
      <c r="P1406" s="2"/>
      <c r="Q1406" s="2"/>
      <c r="R1406" s="2"/>
      <c r="S1406" s="2"/>
      <c r="T1406" s="2"/>
      <c r="U1406" s="2"/>
      <c r="V1406" s="2"/>
      <c r="W1406" s="2"/>
      <c r="X1406" s="2"/>
      <c r="Y1406" s="2"/>
      <c r="Z1406" s="2"/>
      <c r="AA1406" s="2"/>
    </row>
    <row r="1407" spans="1:27" ht="15" customHeight="1" x14ac:dyDescent="0.25">
      <c r="A1407" s="14"/>
      <c r="B1407" s="259" t="s">
        <v>714</v>
      </c>
      <c r="C1407" s="229"/>
      <c r="D1407" s="229"/>
      <c r="E1407" s="295"/>
      <c r="F1407" s="299">
        <v>340.69</v>
      </c>
      <c r="G1407" s="15"/>
      <c r="H1407" s="16"/>
      <c r="I1407" s="17"/>
      <c r="J1407" s="18"/>
      <c r="K1407" s="18"/>
      <c r="L1407" s="18"/>
      <c r="M1407" s="2"/>
      <c r="N1407" s="2"/>
      <c r="O1407" s="2"/>
      <c r="P1407" s="2"/>
      <c r="Q1407" s="2"/>
      <c r="R1407" s="2"/>
      <c r="S1407" s="2"/>
      <c r="T1407" s="2"/>
      <c r="U1407" s="2"/>
      <c r="V1407" s="2"/>
      <c r="W1407" s="2"/>
      <c r="X1407" s="2"/>
      <c r="Y1407" s="2"/>
      <c r="Z1407" s="2"/>
      <c r="AA1407" s="2"/>
    </row>
    <row r="1408" spans="1:27" ht="15" customHeight="1" x14ac:dyDescent="0.25">
      <c r="A1408" s="14"/>
      <c r="B1408" s="259" t="s">
        <v>768</v>
      </c>
      <c r="C1408" s="229"/>
      <c r="D1408" s="229"/>
      <c r="E1408" s="295"/>
      <c r="F1408" s="299">
        <v>1.6</v>
      </c>
      <c r="G1408" s="15"/>
      <c r="H1408" s="16"/>
      <c r="I1408" s="17"/>
      <c r="J1408" s="18"/>
      <c r="K1408" s="18"/>
      <c r="L1408" s="18"/>
      <c r="M1408" s="2"/>
      <c r="N1408" s="2"/>
      <c r="O1408" s="2"/>
      <c r="P1408" s="2"/>
      <c r="Q1408" s="2"/>
      <c r="R1408" s="2"/>
      <c r="S1408" s="2"/>
      <c r="T1408" s="2"/>
      <c r="U1408" s="2"/>
      <c r="V1408" s="2"/>
      <c r="W1408" s="2"/>
      <c r="X1408" s="2"/>
      <c r="Y1408" s="2"/>
      <c r="Z1408" s="2"/>
      <c r="AA1408" s="2"/>
    </row>
    <row r="1409" spans="1:27" ht="15" customHeight="1" x14ac:dyDescent="0.25">
      <c r="A1409" s="14"/>
      <c r="B1409" s="259" t="s">
        <v>715</v>
      </c>
      <c r="C1409" s="229"/>
      <c r="D1409" s="229"/>
      <c r="E1409" s="295"/>
      <c r="F1409" s="299">
        <v>5.6</v>
      </c>
      <c r="G1409" s="15"/>
      <c r="H1409" s="16"/>
      <c r="I1409" s="17"/>
      <c r="J1409" s="18"/>
      <c r="K1409" s="18"/>
      <c r="L1409" s="18"/>
      <c r="M1409" s="2"/>
      <c r="N1409" s="2"/>
      <c r="O1409" s="2"/>
      <c r="P1409" s="2"/>
      <c r="Q1409" s="2"/>
      <c r="R1409" s="2"/>
      <c r="S1409" s="2"/>
      <c r="T1409" s="2"/>
      <c r="U1409" s="2"/>
      <c r="V1409" s="2"/>
      <c r="W1409" s="2"/>
      <c r="X1409" s="2"/>
      <c r="Y1409" s="2"/>
      <c r="Z1409" s="2"/>
      <c r="AA1409" s="2"/>
    </row>
    <row r="1410" spans="1:27" ht="15" customHeight="1" x14ac:dyDescent="0.25">
      <c r="A1410" s="14"/>
      <c r="B1410" s="259" t="s">
        <v>9</v>
      </c>
      <c r="C1410" s="229"/>
      <c r="D1410" s="229"/>
      <c r="E1410" s="295"/>
      <c r="F1410" s="299">
        <v>19.899999999999999</v>
      </c>
      <c r="G1410" s="15"/>
      <c r="H1410" s="16"/>
      <c r="I1410" s="17"/>
      <c r="J1410" s="18"/>
      <c r="K1410" s="18"/>
      <c r="L1410" s="18"/>
      <c r="M1410" s="2"/>
      <c r="N1410" s="2"/>
      <c r="O1410" s="2"/>
      <c r="P1410" s="2"/>
      <c r="Q1410" s="2"/>
      <c r="R1410" s="2"/>
      <c r="S1410" s="2"/>
      <c r="T1410" s="2"/>
      <c r="U1410" s="2"/>
      <c r="V1410" s="2"/>
      <c r="W1410" s="2"/>
      <c r="X1410" s="2"/>
      <c r="Y1410" s="2"/>
      <c r="Z1410" s="2"/>
      <c r="AA1410" s="2"/>
    </row>
    <row r="1411" spans="1:27" ht="15" customHeight="1" x14ac:dyDescent="0.25">
      <c r="A1411" s="14"/>
      <c r="B1411" s="259" t="s">
        <v>716</v>
      </c>
      <c r="C1411" s="229"/>
      <c r="D1411" s="229"/>
      <c r="E1411" s="295"/>
      <c r="F1411" s="299">
        <v>11.2</v>
      </c>
      <c r="G1411" s="15"/>
      <c r="H1411" s="16"/>
      <c r="I1411" s="17"/>
      <c r="J1411" s="18"/>
      <c r="K1411" s="18"/>
      <c r="L1411" s="18"/>
      <c r="M1411" s="2"/>
      <c r="N1411" s="2"/>
      <c r="O1411" s="2"/>
      <c r="P1411" s="2"/>
      <c r="Q1411" s="2"/>
      <c r="R1411" s="2"/>
      <c r="S1411" s="2"/>
      <c r="T1411" s="2"/>
      <c r="U1411" s="2"/>
      <c r="V1411" s="2"/>
      <c r="W1411" s="2"/>
      <c r="X1411" s="2"/>
      <c r="Y1411" s="2"/>
      <c r="Z1411" s="2"/>
      <c r="AA1411" s="2"/>
    </row>
    <row r="1412" spans="1:27" ht="15" customHeight="1" x14ac:dyDescent="0.25">
      <c r="A1412" s="14"/>
      <c r="B1412" s="259" t="s">
        <v>30</v>
      </c>
      <c r="C1412" s="229"/>
      <c r="D1412" s="229"/>
      <c r="E1412" s="295"/>
      <c r="F1412" s="299">
        <v>22.25</v>
      </c>
      <c r="G1412" s="15"/>
      <c r="H1412" s="16"/>
      <c r="I1412" s="17"/>
      <c r="J1412" s="18"/>
      <c r="K1412" s="18"/>
      <c r="L1412" s="18"/>
      <c r="M1412" s="2"/>
      <c r="N1412" s="2"/>
      <c r="O1412" s="2"/>
      <c r="P1412" s="2"/>
      <c r="Q1412" s="2"/>
      <c r="R1412" s="2"/>
      <c r="S1412" s="2"/>
      <c r="T1412" s="2"/>
      <c r="U1412" s="2"/>
      <c r="V1412" s="2"/>
      <c r="W1412" s="2"/>
      <c r="X1412" s="2"/>
      <c r="Y1412" s="2"/>
      <c r="Z1412" s="2"/>
      <c r="AA1412" s="2"/>
    </row>
    <row r="1413" spans="1:27" ht="15" customHeight="1" x14ac:dyDescent="0.25">
      <c r="A1413" s="14"/>
      <c r="B1413" s="259" t="s">
        <v>717</v>
      </c>
      <c r="C1413" s="229"/>
      <c r="D1413" s="229"/>
      <c r="E1413" s="295"/>
      <c r="F1413" s="299">
        <v>8.64</v>
      </c>
      <c r="G1413" s="15"/>
      <c r="H1413" s="16"/>
      <c r="I1413" s="17"/>
      <c r="J1413" s="18"/>
      <c r="K1413" s="18"/>
      <c r="L1413" s="18"/>
      <c r="M1413" s="2"/>
      <c r="N1413" s="2"/>
      <c r="O1413" s="2"/>
      <c r="P1413" s="2"/>
      <c r="Q1413" s="2"/>
      <c r="R1413" s="2"/>
      <c r="S1413" s="2"/>
      <c r="T1413" s="2"/>
      <c r="U1413" s="2"/>
      <c r="V1413" s="2"/>
      <c r="W1413" s="2"/>
      <c r="X1413" s="2"/>
      <c r="Y1413" s="2"/>
      <c r="Z1413" s="2"/>
      <c r="AA1413" s="2"/>
    </row>
    <row r="1414" spans="1:27" ht="15" customHeight="1" x14ac:dyDescent="0.25">
      <c r="A1414" s="14"/>
      <c r="B1414" s="259" t="s">
        <v>718</v>
      </c>
      <c r="C1414" s="229"/>
      <c r="D1414" s="229"/>
      <c r="E1414" s="295"/>
      <c r="F1414" s="299">
        <v>6.84</v>
      </c>
      <c r="G1414" s="15"/>
      <c r="H1414" s="16"/>
      <c r="I1414" s="17"/>
      <c r="J1414" s="18"/>
      <c r="K1414" s="18"/>
      <c r="L1414" s="18"/>
      <c r="M1414" s="2"/>
      <c r="N1414" s="2"/>
      <c r="O1414" s="2"/>
      <c r="P1414" s="2"/>
      <c r="Q1414" s="2"/>
      <c r="R1414" s="2"/>
      <c r="S1414" s="2"/>
      <c r="T1414" s="2"/>
      <c r="U1414" s="2"/>
      <c r="V1414" s="2"/>
      <c r="W1414" s="2"/>
      <c r="X1414" s="2"/>
      <c r="Y1414" s="2"/>
      <c r="Z1414" s="2"/>
      <c r="AA1414" s="2"/>
    </row>
    <row r="1415" spans="1:27" ht="15" customHeight="1" x14ac:dyDescent="0.25">
      <c r="A1415" s="14"/>
      <c r="B1415" s="259" t="s">
        <v>21</v>
      </c>
      <c r="C1415" s="229"/>
      <c r="D1415" s="229"/>
      <c r="E1415" s="295"/>
      <c r="F1415" s="299">
        <v>16.489999999999998</v>
      </c>
      <c r="G1415" s="15"/>
      <c r="H1415" s="16"/>
      <c r="I1415" s="17"/>
      <c r="J1415" s="18"/>
      <c r="K1415" s="18"/>
      <c r="L1415" s="18"/>
      <c r="M1415" s="2"/>
      <c r="N1415" s="2"/>
      <c r="O1415" s="2"/>
      <c r="P1415" s="2"/>
      <c r="Q1415" s="2"/>
      <c r="R1415" s="2"/>
      <c r="S1415" s="2"/>
      <c r="T1415" s="2"/>
      <c r="U1415" s="2"/>
      <c r="V1415" s="2"/>
      <c r="W1415" s="2"/>
      <c r="X1415" s="2"/>
      <c r="Y1415" s="2"/>
      <c r="Z1415" s="2"/>
      <c r="AA1415" s="2"/>
    </row>
    <row r="1416" spans="1:27" ht="15" customHeight="1" x14ac:dyDescent="0.25">
      <c r="A1416" s="14"/>
      <c r="B1416" s="259" t="s">
        <v>719</v>
      </c>
      <c r="C1416" s="229"/>
      <c r="D1416" s="229"/>
      <c r="E1416" s="295"/>
      <c r="F1416" s="299">
        <v>3.6</v>
      </c>
      <c r="G1416" s="15"/>
      <c r="H1416" s="16"/>
      <c r="I1416" s="17"/>
      <c r="J1416" s="18"/>
      <c r="K1416" s="18"/>
      <c r="L1416" s="18"/>
      <c r="M1416" s="2"/>
      <c r="N1416" s="2"/>
      <c r="O1416" s="2"/>
      <c r="P1416" s="2"/>
      <c r="Q1416" s="2"/>
      <c r="R1416" s="2"/>
      <c r="S1416" s="2"/>
      <c r="T1416" s="2"/>
      <c r="U1416" s="2"/>
      <c r="V1416" s="2"/>
      <c r="W1416" s="2"/>
      <c r="X1416" s="2"/>
      <c r="Y1416" s="2"/>
      <c r="Z1416" s="2"/>
      <c r="AA1416" s="2"/>
    </row>
    <row r="1417" spans="1:27" ht="15" customHeight="1" x14ac:dyDescent="0.25">
      <c r="A1417" s="14"/>
      <c r="B1417" s="259" t="s">
        <v>720</v>
      </c>
      <c r="C1417" s="229"/>
      <c r="D1417" s="229"/>
      <c r="E1417" s="295"/>
      <c r="F1417" s="299">
        <v>18.170000000000002</v>
      </c>
      <c r="G1417" s="15"/>
      <c r="H1417" s="16"/>
      <c r="I1417" s="17"/>
      <c r="J1417" s="18"/>
      <c r="K1417" s="18"/>
      <c r="L1417" s="18"/>
      <c r="M1417" s="2"/>
      <c r="N1417" s="2"/>
      <c r="O1417" s="2"/>
      <c r="P1417" s="2"/>
      <c r="Q1417" s="2"/>
      <c r="R1417" s="2"/>
      <c r="S1417" s="2"/>
      <c r="T1417" s="2"/>
      <c r="U1417" s="2"/>
      <c r="V1417" s="2"/>
      <c r="W1417" s="2"/>
      <c r="X1417" s="2"/>
      <c r="Y1417" s="2"/>
      <c r="Z1417" s="2"/>
      <c r="AA1417" s="2"/>
    </row>
    <row r="1418" spans="1:27" ht="15" customHeight="1" x14ac:dyDescent="0.25">
      <c r="A1418" s="14"/>
      <c r="B1418" s="259" t="s">
        <v>721</v>
      </c>
      <c r="C1418" s="229"/>
      <c r="D1418" s="229"/>
      <c r="E1418" s="295"/>
      <c r="F1418" s="299">
        <v>18.170000000000002</v>
      </c>
      <c r="G1418" s="15"/>
      <c r="H1418" s="16"/>
      <c r="I1418" s="17"/>
      <c r="J1418" s="18"/>
      <c r="K1418" s="18"/>
      <c r="L1418" s="18"/>
      <c r="M1418" s="2"/>
      <c r="N1418" s="2"/>
      <c r="O1418" s="2"/>
      <c r="P1418" s="2"/>
      <c r="Q1418" s="2"/>
      <c r="R1418" s="2"/>
      <c r="S1418" s="2"/>
      <c r="T1418" s="2"/>
      <c r="U1418" s="2"/>
      <c r="V1418" s="2"/>
      <c r="W1418" s="2"/>
      <c r="X1418" s="2"/>
      <c r="Y1418" s="2"/>
      <c r="Z1418" s="2"/>
      <c r="AA1418" s="2"/>
    </row>
    <row r="1419" spans="1:27" ht="15" customHeight="1" x14ac:dyDescent="0.25">
      <c r="A1419" s="14"/>
      <c r="B1419" s="259" t="s">
        <v>759</v>
      </c>
      <c r="C1419" s="229"/>
      <c r="D1419" s="229"/>
      <c r="E1419" s="295"/>
      <c r="F1419" s="300">
        <v>54.23</v>
      </c>
      <c r="G1419" s="15"/>
      <c r="H1419" s="16"/>
      <c r="I1419" s="17"/>
      <c r="J1419" s="18"/>
      <c r="K1419" s="18"/>
      <c r="L1419" s="18"/>
      <c r="M1419" s="2"/>
      <c r="N1419" s="2"/>
      <c r="O1419" s="2"/>
      <c r="P1419" s="2"/>
      <c r="Q1419" s="2"/>
      <c r="R1419" s="2"/>
      <c r="S1419" s="2"/>
      <c r="T1419" s="2"/>
      <c r="U1419" s="2"/>
      <c r="V1419" s="2"/>
      <c r="W1419" s="2"/>
      <c r="X1419" s="2"/>
      <c r="Y1419" s="2"/>
      <c r="Z1419" s="2"/>
      <c r="AA1419" s="2"/>
    </row>
    <row r="1420" spans="1:27" ht="15" customHeight="1" x14ac:dyDescent="0.25">
      <c r="A1420" s="14"/>
      <c r="B1420" s="259" t="s">
        <v>760</v>
      </c>
      <c r="C1420" s="229"/>
      <c r="D1420" s="229"/>
      <c r="E1420" s="295"/>
      <c r="F1420" s="300">
        <v>8.9700000000000006</v>
      </c>
      <c r="G1420" s="15"/>
      <c r="H1420" s="16"/>
      <c r="I1420" s="17"/>
      <c r="J1420" s="18"/>
      <c r="K1420" s="18"/>
      <c r="L1420" s="18"/>
      <c r="M1420" s="2"/>
      <c r="N1420" s="2"/>
      <c r="O1420" s="2"/>
      <c r="P1420" s="2"/>
      <c r="Q1420" s="2"/>
      <c r="R1420" s="2"/>
      <c r="S1420" s="2"/>
      <c r="T1420" s="2"/>
      <c r="U1420" s="2"/>
      <c r="V1420" s="2"/>
      <c r="W1420" s="2"/>
      <c r="X1420" s="2"/>
      <c r="Y1420" s="2"/>
      <c r="Z1420" s="2"/>
      <c r="AA1420" s="2"/>
    </row>
    <row r="1421" spans="1:27" ht="15" customHeight="1" x14ac:dyDescent="0.25">
      <c r="A1421" s="14"/>
      <c r="B1421" s="259" t="s">
        <v>761</v>
      </c>
      <c r="C1421" s="229"/>
      <c r="D1421" s="229"/>
      <c r="E1421" s="295"/>
      <c r="F1421" s="300">
        <v>9.25</v>
      </c>
      <c r="G1421" s="15"/>
      <c r="H1421" s="16"/>
      <c r="I1421" s="17"/>
      <c r="J1421" s="18"/>
      <c r="K1421" s="18"/>
      <c r="L1421" s="18"/>
      <c r="M1421" s="2"/>
      <c r="N1421" s="2"/>
      <c r="O1421" s="2"/>
      <c r="P1421" s="2"/>
      <c r="Q1421" s="2"/>
      <c r="R1421" s="2"/>
      <c r="S1421" s="2"/>
      <c r="T1421" s="2"/>
      <c r="U1421" s="2"/>
      <c r="V1421" s="2"/>
      <c r="W1421" s="2"/>
      <c r="X1421" s="2"/>
      <c r="Y1421" s="2"/>
      <c r="Z1421" s="2"/>
      <c r="AA1421" s="2"/>
    </row>
    <row r="1422" spans="1:27" ht="15" customHeight="1" x14ac:dyDescent="0.25">
      <c r="A1422" s="14"/>
      <c r="B1422" s="259" t="s">
        <v>27</v>
      </c>
      <c r="C1422" s="229"/>
      <c r="D1422" s="229"/>
      <c r="E1422" s="295"/>
      <c r="F1422" s="300">
        <v>4.1100000000000003</v>
      </c>
      <c r="G1422" s="15"/>
      <c r="H1422" s="16"/>
      <c r="I1422" s="17"/>
      <c r="J1422" s="18"/>
      <c r="K1422" s="18"/>
      <c r="L1422" s="18"/>
      <c r="M1422" s="2"/>
      <c r="N1422" s="2"/>
      <c r="O1422" s="2"/>
      <c r="P1422" s="2"/>
      <c r="Q1422" s="2"/>
      <c r="R1422" s="2"/>
      <c r="S1422" s="2"/>
      <c r="T1422" s="2"/>
      <c r="U1422" s="2"/>
      <c r="V1422" s="2"/>
      <c r="W1422" s="2"/>
      <c r="X1422" s="2"/>
      <c r="Y1422" s="2"/>
      <c r="Z1422" s="2"/>
      <c r="AA1422" s="2"/>
    </row>
    <row r="1423" spans="1:27" ht="15" customHeight="1" x14ac:dyDescent="0.25">
      <c r="A1423" s="14"/>
      <c r="B1423" s="259" t="s">
        <v>769</v>
      </c>
      <c r="C1423" s="229"/>
      <c r="D1423" s="229"/>
      <c r="E1423" s="295"/>
      <c r="F1423" s="300">
        <v>2.23</v>
      </c>
      <c r="G1423" s="15"/>
      <c r="H1423" s="16"/>
      <c r="I1423" s="17"/>
      <c r="J1423" s="18"/>
      <c r="K1423" s="18"/>
      <c r="L1423" s="18"/>
      <c r="M1423" s="2"/>
      <c r="N1423" s="2"/>
      <c r="O1423" s="2"/>
      <c r="P1423" s="2"/>
      <c r="Q1423" s="2"/>
      <c r="R1423" s="2"/>
      <c r="S1423" s="2"/>
      <c r="T1423" s="2"/>
      <c r="U1423" s="2"/>
      <c r="V1423" s="2"/>
      <c r="W1423" s="2"/>
      <c r="X1423" s="2"/>
      <c r="Y1423" s="2"/>
      <c r="Z1423" s="2"/>
      <c r="AA1423" s="2"/>
    </row>
    <row r="1424" spans="1:27" ht="15" customHeight="1" x14ac:dyDescent="0.25">
      <c r="A1424" s="14"/>
      <c r="B1424" s="259" t="s">
        <v>722</v>
      </c>
      <c r="C1424" s="229"/>
      <c r="D1424" s="229"/>
      <c r="E1424" s="295"/>
      <c r="F1424" s="300">
        <v>12.02</v>
      </c>
      <c r="G1424" s="15"/>
      <c r="H1424" s="16"/>
      <c r="I1424" s="17"/>
      <c r="J1424" s="18"/>
      <c r="K1424" s="18"/>
      <c r="L1424" s="18"/>
      <c r="M1424" s="2"/>
      <c r="N1424" s="2"/>
      <c r="O1424" s="2"/>
      <c r="P1424" s="2"/>
      <c r="Q1424" s="2"/>
      <c r="R1424" s="2"/>
      <c r="S1424" s="2"/>
      <c r="T1424" s="2"/>
      <c r="U1424" s="2"/>
      <c r="V1424" s="2"/>
      <c r="W1424" s="2"/>
      <c r="X1424" s="2"/>
      <c r="Y1424" s="2"/>
      <c r="Z1424" s="2"/>
      <c r="AA1424" s="2"/>
    </row>
    <row r="1425" spans="1:27" ht="15" customHeight="1" x14ac:dyDescent="0.25">
      <c r="A1425" s="14"/>
      <c r="B1425" s="259" t="s">
        <v>723</v>
      </c>
      <c r="C1425" s="229"/>
      <c r="D1425" s="229"/>
      <c r="E1425" s="295"/>
      <c r="F1425" s="300">
        <v>9.2200000000000006</v>
      </c>
      <c r="G1425" s="15"/>
      <c r="H1425" s="16"/>
      <c r="I1425" s="17"/>
      <c r="J1425" s="18"/>
      <c r="K1425" s="18"/>
      <c r="L1425" s="18"/>
      <c r="M1425" s="2"/>
      <c r="N1425" s="2"/>
      <c r="O1425" s="2"/>
      <c r="P1425" s="2"/>
      <c r="Q1425" s="2"/>
      <c r="R1425" s="2"/>
      <c r="S1425" s="2"/>
      <c r="T1425" s="2"/>
      <c r="U1425" s="2"/>
      <c r="V1425" s="2"/>
      <c r="W1425" s="2"/>
      <c r="X1425" s="2"/>
      <c r="Y1425" s="2"/>
      <c r="Z1425" s="2"/>
      <c r="AA1425" s="2"/>
    </row>
    <row r="1426" spans="1:27" ht="15" customHeight="1" x14ac:dyDescent="0.25">
      <c r="A1426" s="14"/>
      <c r="B1426" s="259" t="s">
        <v>724</v>
      </c>
      <c r="C1426" s="229"/>
      <c r="D1426" s="229"/>
      <c r="E1426" s="295"/>
      <c r="F1426" s="300">
        <v>8.1</v>
      </c>
      <c r="G1426" s="15"/>
      <c r="H1426" s="16"/>
      <c r="I1426" s="17"/>
      <c r="J1426" s="18"/>
      <c r="K1426" s="18"/>
      <c r="L1426" s="18"/>
      <c r="M1426" s="2"/>
      <c r="N1426" s="2"/>
      <c r="O1426" s="2"/>
      <c r="P1426" s="2"/>
      <c r="Q1426" s="2"/>
      <c r="R1426" s="2"/>
      <c r="S1426" s="2"/>
      <c r="T1426" s="2"/>
      <c r="U1426" s="2"/>
      <c r="V1426" s="2"/>
      <c r="W1426" s="2"/>
      <c r="X1426" s="2"/>
      <c r="Y1426" s="2"/>
      <c r="Z1426" s="2"/>
      <c r="AA1426" s="2"/>
    </row>
    <row r="1427" spans="1:27" ht="15" customHeight="1" x14ac:dyDescent="0.25">
      <c r="A1427" s="14"/>
      <c r="B1427" s="259" t="s">
        <v>725</v>
      </c>
      <c r="C1427" s="229"/>
      <c r="D1427" s="229"/>
      <c r="E1427" s="295"/>
      <c r="F1427" s="300">
        <v>6.12</v>
      </c>
      <c r="G1427" s="15"/>
      <c r="H1427" s="16"/>
      <c r="I1427" s="17"/>
      <c r="J1427" s="18"/>
      <c r="K1427" s="18"/>
      <c r="L1427" s="18"/>
      <c r="M1427" s="2"/>
      <c r="N1427" s="2"/>
      <c r="O1427" s="2"/>
      <c r="P1427" s="2"/>
      <c r="Q1427" s="2"/>
      <c r="R1427" s="2"/>
      <c r="S1427" s="2"/>
      <c r="T1427" s="2"/>
      <c r="U1427" s="2"/>
      <c r="V1427" s="2"/>
      <c r="W1427" s="2"/>
      <c r="X1427" s="2"/>
      <c r="Y1427" s="2"/>
      <c r="Z1427" s="2"/>
      <c r="AA1427" s="2"/>
    </row>
    <row r="1428" spans="1:27" ht="15" customHeight="1" x14ac:dyDescent="0.25">
      <c r="A1428" s="14"/>
      <c r="B1428" s="259" t="s">
        <v>726</v>
      </c>
      <c r="C1428" s="229"/>
      <c r="D1428" s="229"/>
      <c r="E1428" s="295"/>
      <c r="F1428" s="300">
        <v>17.260000000000002</v>
      </c>
      <c r="G1428" s="15"/>
      <c r="H1428" s="16"/>
      <c r="I1428" s="17"/>
      <c r="J1428" s="18"/>
      <c r="K1428" s="18"/>
      <c r="L1428" s="18"/>
      <c r="M1428" s="2"/>
      <c r="N1428" s="2"/>
      <c r="O1428" s="2"/>
      <c r="P1428" s="2"/>
      <c r="Q1428" s="2"/>
      <c r="R1428" s="2"/>
      <c r="S1428" s="2"/>
      <c r="T1428" s="2"/>
      <c r="U1428" s="2"/>
      <c r="V1428" s="2"/>
      <c r="W1428" s="2"/>
      <c r="X1428" s="2"/>
      <c r="Y1428" s="2"/>
      <c r="Z1428" s="2"/>
      <c r="AA1428" s="2"/>
    </row>
    <row r="1429" spans="1:27" ht="15" customHeight="1" x14ac:dyDescent="0.25">
      <c r="A1429" s="14"/>
      <c r="B1429" s="259" t="s">
        <v>727</v>
      </c>
      <c r="C1429" s="229"/>
      <c r="D1429" s="229"/>
      <c r="E1429" s="295"/>
      <c r="F1429" s="300">
        <v>3.16</v>
      </c>
      <c r="G1429" s="15"/>
      <c r="H1429" s="16"/>
      <c r="I1429" s="17"/>
      <c r="J1429" s="18"/>
      <c r="K1429" s="18"/>
      <c r="L1429" s="18"/>
      <c r="M1429" s="2"/>
      <c r="N1429" s="2"/>
      <c r="O1429" s="2"/>
      <c r="P1429" s="2"/>
      <c r="Q1429" s="2"/>
      <c r="R1429" s="2"/>
      <c r="S1429" s="2"/>
      <c r="T1429" s="2"/>
      <c r="U1429" s="2"/>
      <c r="V1429" s="2"/>
      <c r="W1429" s="2"/>
      <c r="X1429" s="2"/>
      <c r="Y1429" s="2"/>
      <c r="Z1429" s="2"/>
      <c r="AA1429" s="2"/>
    </row>
    <row r="1430" spans="1:27" ht="15" customHeight="1" x14ac:dyDescent="0.25">
      <c r="A1430" s="14"/>
      <c r="B1430" s="259" t="s">
        <v>187</v>
      </c>
      <c r="C1430" s="229"/>
      <c r="D1430" s="229"/>
      <c r="E1430" s="295"/>
      <c r="F1430" s="300">
        <v>20.11</v>
      </c>
      <c r="G1430" s="15"/>
      <c r="H1430" s="16"/>
      <c r="I1430" s="17"/>
      <c r="J1430" s="18"/>
      <c r="K1430" s="18"/>
      <c r="L1430" s="18"/>
      <c r="M1430" s="2"/>
      <c r="N1430" s="2"/>
      <c r="O1430" s="2"/>
      <c r="P1430" s="2"/>
      <c r="Q1430" s="2"/>
      <c r="R1430" s="2"/>
      <c r="S1430" s="2"/>
      <c r="T1430" s="2"/>
      <c r="U1430" s="2"/>
      <c r="V1430" s="2"/>
      <c r="W1430" s="2"/>
      <c r="X1430" s="2"/>
      <c r="Y1430" s="2"/>
      <c r="Z1430" s="2"/>
      <c r="AA1430" s="2"/>
    </row>
    <row r="1431" spans="1:27" ht="15" customHeight="1" x14ac:dyDescent="0.25">
      <c r="A1431" s="14"/>
      <c r="B1431" s="259" t="s">
        <v>729</v>
      </c>
      <c r="C1431" s="229"/>
      <c r="D1431" s="229"/>
      <c r="E1431" s="295"/>
      <c r="F1431" s="299">
        <v>9.3000000000000007</v>
      </c>
      <c r="G1431" s="15"/>
      <c r="H1431" s="16"/>
      <c r="I1431" s="17"/>
      <c r="J1431" s="18"/>
      <c r="K1431" s="18"/>
      <c r="L1431" s="18"/>
      <c r="M1431" s="2"/>
      <c r="N1431" s="2"/>
      <c r="O1431" s="2"/>
      <c r="P1431" s="2"/>
      <c r="Q1431" s="2"/>
      <c r="R1431" s="2"/>
      <c r="S1431" s="2"/>
      <c r="T1431" s="2"/>
      <c r="U1431" s="2"/>
      <c r="V1431" s="2"/>
      <c r="W1431" s="2"/>
      <c r="X1431" s="2"/>
      <c r="Y1431" s="2"/>
      <c r="Z1431" s="2"/>
      <c r="AA1431" s="2"/>
    </row>
    <row r="1432" spans="1:27" ht="15" customHeight="1" x14ac:dyDescent="0.25">
      <c r="A1432" s="14"/>
      <c r="B1432" s="259" t="s">
        <v>730</v>
      </c>
      <c r="C1432" s="229"/>
      <c r="D1432" s="229"/>
      <c r="E1432" s="295"/>
      <c r="F1432" s="299">
        <v>3.42</v>
      </c>
      <c r="G1432" s="15"/>
      <c r="H1432" s="16"/>
      <c r="I1432" s="17"/>
      <c r="J1432" s="18"/>
      <c r="K1432" s="18"/>
      <c r="L1432" s="18"/>
      <c r="M1432" s="2"/>
      <c r="N1432" s="2"/>
      <c r="O1432" s="2"/>
      <c r="P1432" s="2"/>
      <c r="Q1432" s="2"/>
      <c r="R1432" s="2"/>
      <c r="S1432" s="2"/>
      <c r="T1432" s="2"/>
      <c r="U1432" s="2"/>
      <c r="V1432" s="2"/>
      <c r="W1432" s="2"/>
      <c r="X1432" s="2"/>
      <c r="Y1432" s="2"/>
      <c r="Z1432" s="2"/>
      <c r="AA1432" s="2"/>
    </row>
    <row r="1433" spans="1:27" ht="15" customHeight="1" x14ac:dyDescent="0.25">
      <c r="A1433" s="14"/>
      <c r="B1433" s="259" t="s">
        <v>774</v>
      </c>
      <c r="C1433" s="229"/>
      <c r="D1433" s="229"/>
      <c r="E1433" s="295"/>
      <c r="F1433" s="299">
        <v>1.66</v>
      </c>
      <c r="G1433" s="15"/>
      <c r="H1433" s="16"/>
      <c r="I1433" s="17"/>
      <c r="J1433" s="18"/>
      <c r="K1433" s="18"/>
      <c r="L1433" s="18"/>
      <c r="M1433" s="2"/>
      <c r="N1433" s="2"/>
      <c r="O1433" s="2"/>
      <c r="P1433" s="2"/>
      <c r="Q1433" s="2"/>
      <c r="R1433" s="2"/>
      <c r="S1433" s="2"/>
      <c r="T1433" s="2"/>
      <c r="U1433" s="2"/>
      <c r="V1433" s="2"/>
      <c r="W1433" s="2"/>
      <c r="X1433" s="2"/>
      <c r="Y1433" s="2"/>
      <c r="Z1433" s="2"/>
      <c r="AA1433" s="2"/>
    </row>
    <row r="1434" spans="1:27" ht="15" customHeight="1" x14ac:dyDescent="0.25">
      <c r="A1434" s="14"/>
      <c r="B1434" s="259" t="s">
        <v>775</v>
      </c>
      <c r="C1434" s="229"/>
      <c r="D1434" s="229"/>
      <c r="E1434" s="295"/>
      <c r="F1434" s="299">
        <v>5.29</v>
      </c>
      <c r="G1434" s="15"/>
      <c r="H1434" s="16"/>
      <c r="I1434" s="17"/>
      <c r="J1434" s="18"/>
      <c r="K1434" s="18"/>
      <c r="L1434" s="18"/>
      <c r="M1434" s="2"/>
      <c r="N1434" s="2"/>
      <c r="O1434" s="2"/>
      <c r="P1434" s="2"/>
      <c r="Q1434" s="2"/>
      <c r="R1434" s="2"/>
      <c r="S1434" s="2"/>
      <c r="T1434" s="2"/>
      <c r="U1434" s="2"/>
      <c r="V1434" s="2"/>
      <c r="W1434" s="2"/>
      <c r="X1434" s="2"/>
      <c r="Y1434" s="2"/>
      <c r="Z1434" s="2"/>
      <c r="AA1434" s="2"/>
    </row>
    <row r="1435" spans="1:27" ht="15" customHeight="1" x14ac:dyDescent="0.25">
      <c r="A1435" s="14"/>
      <c r="B1435" s="418" t="s">
        <v>37</v>
      </c>
      <c r="C1435" s="419"/>
      <c r="D1435" s="420"/>
      <c r="E1435" s="179"/>
      <c r="F1435" s="297">
        <f>SUM(F1407:F1434)</f>
        <v>647.59999999999991</v>
      </c>
      <c r="G1435" s="15"/>
      <c r="H1435" s="16"/>
      <c r="I1435" s="17"/>
      <c r="J1435" s="18"/>
      <c r="K1435" s="18"/>
      <c r="L1435" s="18"/>
      <c r="M1435" s="2"/>
      <c r="N1435" s="2"/>
      <c r="O1435" s="2"/>
      <c r="P1435" s="2"/>
      <c r="Q1435" s="2"/>
      <c r="R1435" s="2"/>
      <c r="S1435" s="2"/>
      <c r="T1435" s="2"/>
      <c r="U1435" s="2"/>
      <c r="V1435" s="2"/>
      <c r="W1435" s="2"/>
      <c r="X1435" s="2"/>
      <c r="Y1435" s="2"/>
      <c r="Z1435" s="2"/>
      <c r="AA1435" s="2"/>
    </row>
    <row r="1436" spans="1:27" ht="15" customHeight="1" x14ac:dyDescent="0.25">
      <c r="A1436" s="14"/>
      <c r="B1436" s="15"/>
      <c r="C1436" s="15"/>
      <c r="D1436" s="15"/>
      <c r="E1436" s="15"/>
      <c r="F1436" s="15"/>
      <c r="G1436" s="15"/>
      <c r="H1436" s="16"/>
      <c r="I1436" s="17"/>
      <c r="J1436" s="18"/>
      <c r="K1436" s="18"/>
      <c r="L1436" s="18"/>
      <c r="M1436" s="2"/>
      <c r="N1436" s="2"/>
      <c r="O1436" s="2"/>
      <c r="P1436" s="2"/>
      <c r="Q1436" s="2"/>
      <c r="R1436" s="2"/>
      <c r="S1436" s="2"/>
      <c r="T1436" s="2"/>
      <c r="U1436" s="2"/>
      <c r="V1436" s="2"/>
      <c r="W1436" s="2"/>
      <c r="X1436" s="2"/>
      <c r="Y1436" s="2"/>
      <c r="Z1436" s="2"/>
      <c r="AA1436" s="2"/>
    </row>
    <row r="1437" spans="1:27" ht="15" customHeight="1" x14ac:dyDescent="0.25">
      <c r="A1437" s="309" t="s">
        <v>776</v>
      </c>
      <c r="B1437" s="434" t="s">
        <v>1</v>
      </c>
      <c r="C1437" s="434"/>
      <c r="D1437" s="434"/>
      <c r="E1437" s="434"/>
      <c r="F1437" s="434"/>
      <c r="G1437" s="434"/>
      <c r="H1437" s="434"/>
      <c r="I1437" s="17"/>
      <c r="J1437" s="18"/>
      <c r="K1437" s="18"/>
      <c r="L1437" s="18"/>
      <c r="M1437" s="2"/>
      <c r="N1437" s="2"/>
      <c r="O1437" s="2"/>
      <c r="P1437" s="2"/>
      <c r="Q1437" s="2"/>
      <c r="R1437" s="2"/>
      <c r="S1437" s="2"/>
      <c r="T1437" s="2"/>
      <c r="U1437" s="2"/>
      <c r="V1437" s="2"/>
      <c r="W1437" s="2"/>
      <c r="X1437" s="2"/>
      <c r="Y1437" s="2"/>
      <c r="Z1437" s="2"/>
      <c r="AA1437" s="2"/>
    </row>
    <row r="1438" spans="1:27" ht="15" customHeight="1" x14ac:dyDescent="0.25">
      <c r="A1438" s="29"/>
      <c r="B1438" s="270" t="s">
        <v>2</v>
      </c>
      <c r="C1438" s="270" t="s">
        <v>3</v>
      </c>
      <c r="D1438" s="270" t="s">
        <v>4</v>
      </c>
      <c r="E1438" s="270" t="s">
        <v>5</v>
      </c>
      <c r="F1438" s="270" t="s">
        <v>6</v>
      </c>
      <c r="G1438" s="265" t="s">
        <v>7</v>
      </c>
      <c r="H1438" s="281"/>
      <c r="I1438" s="17"/>
      <c r="J1438" s="18"/>
      <c r="K1438" s="18"/>
      <c r="L1438" s="18"/>
      <c r="M1438" s="2"/>
      <c r="N1438" s="2"/>
      <c r="O1438" s="2"/>
      <c r="P1438" s="2"/>
      <c r="Q1438" s="2"/>
      <c r="R1438" s="2"/>
      <c r="S1438" s="2"/>
      <c r="T1438" s="2"/>
      <c r="U1438" s="2"/>
      <c r="V1438" s="2"/>
      <c r="W1438" s="2"/>
      <c r="X1438" s="2"/>
      <c r="Y1438" s="2"/>
      <c r="Z1438" s="2"/>
      <c r="AA1438" s="2"/>
    </row>
    <row r="1439" spans="1:27" ht="15" customHeight="1" x14ac:dyDescent="0.25">
      <c r="A1439" s="15"/>
      <c r="B1439" s="259" t="s">
        <v>777</v>
      </c>
      <c r="C1439" s="20"/>
      <c r="D1439" s="304"/>
      <c r="E1439" s="304"/>
      <c r="F1439" s="21"/>
      <c r="G1439" s="299">
        <v>340.69</v>
      </c>
      <c r="H1439" s="16"/>
      <c r="I1439" s="17"/>
      <c r="J1439" s="18"/>
      <c r="K1439" s="18"/>
      <c r="L1439" s="18"/>
      <c r="M1439" s="2"/>
      <c r="N1439" s="2"/>
      <c r="O1439" s="2"/>
      <c r="P1439" s="2"/>
      <c r="Q1439" s="2"/>
      <c r="R1439" s="2"/>
      <c r="S1439" s="2"/>
      <c r="T1439" s="2"/>
      <c r="U1439" s="2"/>
      <c r="V1439" s="2"/>
      <c r="W1439" s="2"/>
      <c r="X1439" s="2"/>
      <c r="Y1439" s="2"/>
      <c r="Z1439" s="2"/>
      <c r="AA1439" s="2"/>
    </row>
    <row r="1440" spans="1:27" ht="15" customHeight="1" x14ac:dyDescent="0.25">
      <c r="A1440" s="15"/>
      <c r="B1440" s="259" t="s">
        <v>768</v>
      </c>
      <c r="C1440" s="20"/>
      <c r="D1440" s="304"/>
      <c r="E1440" s="304"/>
      <c r="F1440" s="21"/>
      <c r="G1440" s="299">
        <v>1.6</v>
      </c>
      <c r="H1440" s="16"/>
      <c r="I1440" s="17"/>
      <c r="J1440" s="18"/>
      <c r="K1440" s="18"/>
      <c r="L1440" s="18"/>
      <c r="M1440" s="2"/>
      <c r="N1440" s="2"/>
      <c r="O1440" s="2"/>
      <c r="P1440" s="2"/>
      <c r="Q1440" s="2"/>
      <c r="R1440" s="2"/>
      <c r="S1440" s="2"/>
      <c r="T1440" s="2"/>
      <c r="U1440" s="2"/>
      <c r="V1440" s="2"/>
      <c r="W1440" s="2"/>
      <c r="X1440" s="2"/>
      <c r="Y1440" s="2"/>
      <c r="Z1440" s="2"/>
      <c r="AA1440" s="2"/>
    </row>
    <row r="1441" spans="1:27" ht="15" customHeight="1" x14ac:dyDescent="0.25">
      <c r="A1441" s="15"/>
      <c r="B1441" s="305" t="s">
        <v>715</v>
      </c>
      <c r="C1441" s="20"/>
      <c r="D1441" s="304"/>
      <c r="E1441" s="304"/>
      <c r="F1441" s="21"/>
      <c r="G1441" s="299">
        <v>5.6</v>
      </c>
      <c r="H1441" s="16"/>
      <c r="I1441" s="17"/>
      <c r="J1441" s="18"/>
      <c r="K1441" s="18"/>
      <c r="L1441" s="18"/>
      <c r="M1441" s="2"/>
      <c r="N1441" s="2"/>
      <c r="O1441" s="2"/>
      <c r="P1441" s="2"/>
      <c r="Q1441" s="2"/>
      <c r="R1441" s="2"/>
      <c r="S1441" s="2"/>
      <c r="T1441" s="2"/>
      <c r="U1441" s="2"/>
      <c r="V1441" s="2"/>
      <c r="W1441" s="2"/>
      <c r="X1441" s="2"/>
      <c r="Y1441" s="2"/>
      <c r="Z1441" s="2"/>
      <c r="AA1441" s="2"/>
    </row>
    <row r="1442" spans="1:27" ht="15" customHeight="1" x14ac:dyDescent="0.25">
      <c r="A1442" s="15"/>
      <c r="B1442" s="259" t="s">
        <v>9</v>
      </c>
      <c r="C1442" s="20"/>
      <c r="D1442" s="304"/>
      <c r="E1442" s="304"/>
      <c r="F1442" s="21"/>
      <c r="G1442" s="299">
        <v>19.899999999999999</v>
      </c>
      <c r="H1442" s="16"/>
      <c r="I1442" s="17"/>
      <c r="J1442" s="18"/>
      <c r="K1442" s="18"/>
      <c r="L1442" s="18"/>
      <c r="M1442" s="2"/>
      <c r="N1442" s="2"/>
      <c r="O1442" s="2"/>
      <c r="P1442" s="2"/>
      <c r="Q1442" s="2"/>
      <c r="R1442" s="2"/>
      <c r="S1442" s="2"/>
      <c r="T1442" s="2"/>
      <c r="U1442" s="2"/>
      <c r="V1442" s="2"/>
      <c r="W1442" s="2"/>
      <c r="X1442" s="2"/>
      <c r="Y1442" s="2"/>
      <c r="Z1442" s="2"/>
      <c r="AA1442" s="2"/>
    </row>
    <row r="1443" spans="1:27" ht="15" customHeight="1" x14ac:dyDescent="0.25">
      <c r="A1443" s="15"/>
      <c r="B1443" s="259" t="s">
        <v>729</v>
      </c>
      <c r="C1443" s="20"/>
      <c r="D1443" s="304">
        <v>2</v>
      </c>
      <c r="E1443" s="304">
        <v>4.6500000000000004</v>
      </c>
      <c r="F1443" s="21"/>
      <c r="G1443" s="299">
        <f>D1443*E1443</f>
        <v>9.3000000000000007</v>
      </c>
      <c r="H1443" s="16"/>
      <c r="I1443" s="17"/>
      <c r="J1443" s="18"/>
      <c r="K1443" s="18"/>
      <c r="L1443" s="18"/>
      <c r="M1443" s="2"/>
      <c r="N1443" s="2"/>
      <c r="O1443" s="2"/>
      <c r="P1443" s="2"/>
      <c r="Q1443" s="2"/>
      <c r="R1443" s="2"/>
      <c r="S1443" s="2"/>
      <c r="T1443" s="2"/>
      <c r="U1443" s="2"/>
      <c r="V1443" s="2"/>
      <c r="W1443" s="2"/>
      <c r="X1443" s="2"/>
      <c r="Y1443" s="2"/>
      <c r="Z1443" s="2"/>
      <c r="AA1443" s="2"/>
    </row>
    <row r="1444" spans="1:27" ht="15" customHeight="1" x14ac:dyDescent="0.25">
      <c r="A1444" s="15"/>
      <c r="B1444" s="259" t="s">
        <v>730</v>
      </c>
      <c r="C1444" s="20"/>
      <c r="D1444" s="304">
        <v>1.38</v>
      </c>
      <c r="E1444" s="304">
        <v>2.5</v>
      </c>
      <c r="F1444" s="21"/>
      <c r="G1444" s="299">
        <f>D1444*E1444</f>
        <v>3.4499999999999997</v>
      </c>
      <c r="H1444" s="16"/>
      <c r="I1444" s="17"/>
      <c r="J1444" s="18"/>
      <c r="K1444" s="18"/>
      <c r="L1444" s="18"/>
      <c r="M1444" s="2"/>
      <c r="N1444" s="2"/>
      <c r="O1444" s="2"/>
      <c r="P1444" s="2"/>
      <c r="Q1444" s="2"/>
      <c r="R1444" s="2"/>
      <c r="S1444" s="2"/>
      <c r="T1444" s="2"/>
      <c r="U1444" s="2"/>
      <c r="V1444" s="2"/>
      <c r="W1444" s="2"/>
      <c r="X1444" s="2"/>
      <c r="Y1444" s="2"/>
      <c r="Z1444" s="2"/>
      <c r="AA1444" s="2"/>
    </row>
    <row r="1445" spans="1:27" ht="15" customHeight="1" x14ac:dyDescent="0.25">
      <c r="A1445" s="15"/>
      <c r="B1445" s="424" t="s">
        <v>37</v>
      </c>
      <c r="C1445" s="424"/>
      <c r="D1445" s="424"/>
      <c r="E1445" s="424"/>
      <c r="F1445" s="424"/>
      <c r="G1445" s="22">
        <f>SUM(G1439:G1444)</f>
        <v>380.54</v>
      </c>
      <c r="H1445" s="16"/>
      <c r="I1445" s="17"/>
      <c r="J1445" s="18"/>
      <c r="K1445" s="18"/>
      <c r="L1445" s="18"/>
      <c r="M1445" s="2"/>
      <c r="N1445" s="2"/>
      <c r="O1445" s="2"/>
      <c r="P1445" s="2"/>
      <c r="Q1445" s="2"/>
      <c r="R1445" s="2"/>
      <c r="S1445" s="2"/>
      <c r="T1445" s="2"/>
      <c r="U1445" s="2"/>
      <c r="V1445" s="2"/>
      <c r="W1445" s="2"/>
      <c r="X1445" s="2"/>
      <c r="Y1445" s="2"/>
      <c r="Z1445" s="2"/>
      <c r="AA1445" s="2"/>
    </row>
    <row r="1446" spans="1:27" ht="15" customHeight="1" x14ac:dyDescent="0.25">
      <c r="A1446" s="14"/>
      <c r="B1446" s="15"/>
      <c r="C1446" s="15"/>
      <c r="D1446" s="15"/>
      <c r="E1446" s="15"/>
      <c r="F1446" s="15"/>
      <c r="G1446" s="15"/>
      <c r="H1446" s="16"/>
      <c r="I1446" s="17"/>
      <c r="J1446" s="18"/>
      <c r="K1446" s="18"/>
      <c r="L1446" s="18"/>
      <c r="M1446" s="2"/>
      <c r="N1446" s="2"/>
      <c r="O1446" s="2"/>
      <c r="P1446" s="2"/>
      <c r="Q1446" s="2"/>
      <c r="R1446" s="2"/>
      <c r="S1446" s="2"/>
      <c r="T1446" s="2"/>
      <c r="U1446" s="2"/>
      <c r="V1446" s="2"/>
      <c r="W1446" s="2"/>
      <c r="X1446" s="2"/>
      <c r="Y1446" s="2"/>
      <c r="Z1446" s="2"/>
      <c r="AA1446" s="2"/>
    </row>
    <row r="1447" spans="1:27" ht="15" customHeight="1" x14ac:dyDescent="0.25">
      <c r="A1447" s="248" t="s">
        <v>780</v>
      </c>
      <c r="B1447" s="398" t="s">
        <v>848</v>
      </c>
      <c r="C1447" s="398"/>
      <c r="D1447" s="398"/>
      <c r="E1447" s="398"/>
      <c r="F1447" s="398"/>
      <c r="G1447" s="398"/>
      <c r="H1447" s="398"/>
      <c r="I1447" s="17"/>
      <c r="J1447" s="18"/>
      <c r="K1447" s="18"/>
      <c r="L1447" s="18"/>
      <c r="M1447" s="2"/>
      <c r="N1447" s="2"/>
      <c r="O1447" s="2"/>
      <c r="P1447" s="2"/>
      <c r="Q1447" s="2"/>
      <c r="R1447" s="2"/>
      <c r="S1447" s="2"/>
      <c r="T1447" s="2"/>
      <c r="U1447" s="2"/>
      <c r="V1447" s="2"/>
      <c r="W1447" s="2"/>
      <c r="X1447" s="2"/>
      <c r="Y1447" s="2"/>
      <c r="Z1447" s="2"/>
      <c r="AA1447" s="2"/>
    </row>
    <row r="1448" spans="1:27" ht="15" customHeight="1" x14ac:dyDescent="0.25">
      <c r="A1448" s="14"/>
      <c r="B1448" s="267" t="s">
        <v>2</v>
      </c>
      <c r="C1448" s="267" t="s">
        <v>3</v>
      </c>
      <c r="D1448" s="267" t="s">
        <v>4</v>
      </c>
      <c r="E1448" s="267" t="s">
        <v>5</v>
      </c>
      <c r="F1448" s="267" t="s">
        <v>6</v>
      </c>
      <c r="G1448" s="267" t="s">
        <v>779</v>
      </c>
      <c r="H1448" s="281"/>
      <c r="I1448" s="17"/>
      <c r="J1448" s="18"/>
      <c r="K1448" s="18"/>
      <c r="L1448" s="18"/>
      <c r="M1448" s="2"/>
      <c r="N1448" s="2"/>
      <c r="O1448" s="2"/>
      <c r="P1448" s="2"/>
      <c r="Q1448" s="2"/>
      <c r="R1448" s="2"/>
      <c r="S1448" s="2"/>
      <c r="T1448" s="2"/>
      <c r="U1448" s="2"/>
      <c r="V1448" s="2"/>
      <c r="W1448" s="2"/>
      <c r="X1448" s="2"/>
      <c r="Y1448" s="2"/>
      <c r="Z1448" s="2"/>
      <c r="AA1448" s="2"/>
    </row>
    <row r="1449" spans="1:27" ht="15" customHeight="1" x14ac:dyDescent="0.25">
      <c r="A1449" s="14"/>
      <c r="B1449" s="259" t="s">
        <v>777</v>
      </c>
      <c r="C1449" s="20"/>
      <c r="D1449" s="301"/>
      <c r="E1449" s="302"/>
      <c r="F1449" s="21"/>
      <c r="G1449" s="303">
        <v>86.8</v>
      </c>
      <c r="H1449" s="16"/>
      <c r="I1449" s="17"/>
      <c r="J1449" s="18"/>
      <c r="K1449" s="18"/>
      <c r="L1449" s="18"/>
      <c r="M1449" s="2"/>
      <c r="N1449" s="2"/>
      <c r="O1449" s="2"/>
      <c r="P1449" s="2"/>
      <c r="Q1449" s="2"/>
      <c r="R1449" s="2"/>
      <c r="S1449" s="2"/>
      <c r="T1449" s="2"/>
      <c r="U1449" s="2"/>
      <c r="V1449" s="2"/>
      <c r="W1449" s="2"/>
      <c r="X1449" s="2"/>
      <c r="Y1449" s="2"/>
      <c r="Z1449" s="2"/>
      <c r="AA1449" s="2"/>
    </row>
    <row r="1450" spans="1:27" ht="15" customHeight="1" x14ac:dyDescent="0.25">
      <c r="A1450" s="14"/>
      <c r="B1450" s="259" t="s">
        <v>768</v>
      </c>
      <c r="C1450" s="20"/>
      <c r="D1450" s="301">
        <v>0.8</v>
      </c>
      <c r="E1450" s="302">
        <v>2</v>
      </c>
      <c r="F1450" s="21"/>
      <c r="G1450" s="303">
        <f>2*D1450+E1450</f>
        <v>3.6</v>
      </c>
      <c r="H1450" s="16"/>
      <c r="I1450" s="17"/>
      <c r="J1450" s="18"/>
      <c r="K1450" s="18"/>
      <c r="L1450" s="18"/>
      <c r="M1450" s="2"/>
      <c r="N1450" s="2"/>
      <c r="O1450" s="2"/>
      <c r="P1450" s="2"/>
      <c r="Q1450" s="2"/>
      <c r="R1450" s="2"/>
      <c r="S1450" s="2"/>
      <c r="T1450" s="2"/>
      <c r="U1450" s="2"/>
      <c r="V1450" s="2"/>
      <c r="W1450" s="2"/>
      <c r="X1450" s="2"/>
      <c r="Y1450" s="2"/>
      <c r="Z1450" s="2"/>
      <c r="AA1450" s="2"/>
    </row>
    <row r="1451" spans="1:27" ht="15" customHeight="1" x14ac:dyDescent="0.25">
      <c r="A1451" s="14"/>
      <c r="B1451" s="305" t="s">
        <v>715</v>
      </c>
      <c r="C1451" s="20"/>
      <c r="D1451" s="301">
        <v>1.9</v>
      </c>
      <c r="E1451" s="302">
        <v>2.95</v>
      </c>
      <c r="F1451" s="21"/>
      <c r="G1451" s="303">
        <f t="shared" ref="G1451:G1453" si="41">2*(D1451+E1451)</f>
        <v>9.6999999999999993</v>
      </c>
      <c r="H1451" s="16"/>
      <c r="I1451" s="17"/>
      <c r="J1451" s="18"/>
      <c r="K1451" s="18"/>
      <c r="L1451" s="18"/>
      <c r="M1451" s="2"/>
      <c r="N1451" s="2"/>
      <c r="O1451" s="2"/>
      <c r="P1451" s="2"/>
      <c r="Q1451" s="2"/>
      <c r="R1451" s="2"/>
      <c r="S1451" s="2"/>
      <c r="T1451" s="2"/>
      <c r="U1451" s="2"/>
      <c r="V1451" s="2"/>
      <c r="W1451" s="2"/>
      <c r="X1451" s="2"/>
      <c r="Y1451" s="2"/>
      <c r="Z1451" s="2"/>
      <c r="AA1451" s="2"/>
    </row>
    <row r="1452" spans="1:27" ht="15" customHeight="1" x14ac:dyDescent="0.25">
      <c r="A1452" s="14"/>
      <c r="B1452" s="259" t="s">
        <v>9</v>
      </c>
      <c r="C1452" s="20"/>
      <c r="D1452" s="301">
        <v>4.1500000000000004</v>
      </c>
      <c r="E1452" s="302">
        <v>4.8</v>
      </c>
      <c r="F1452" s="21"/>
      <c r="G1452" s="303">
        <f t="shared" si="41"/>
        <v>17.899999999999999</v>
      </c>
      <c r="H1452" s="16"/>
      <c r="I1452" s="17"/>
      <c r="J1452" s="18"/>
      <c r="K1452" s="18"/>
      <c r="L1452" s="18"/>
      <c r="M1452" s="2"/>
      <c r="N1452" s="2"/>
      <c r="O1452" s="2"/>
      <c r="P1452" s="2"/>
      <c r="Q1452" s="2"/>
      <c r="R1452" s="2"/>
      <c r="S1452" s="2"/>
      <c r="T1452" s="2"/>
      <c r="U1452" s="2"/>
      <c r="V1452" s="2"/>
      <c r="W1452" s="2"/>
      <c r="X1452" s="2"/>
      <c r="Y1452" s="2"/>
      <c r="Z1452" s="2"/>
      <c r="AA1452" s="2"/>
    </row>
    <row r="1453" spans="1:27" ht="15" customHeight="1" x14ac:dyDescent="0.25">
      <c r="A1453" s="14"/>
      <c r="B1453" s="259" t="s">
        <v>729</v>
      </c>
      <c r="C1453" s="20"/>
      <c r="D1453" s="301">
        <v>2</v>
      </c>
      <c r="E1453" s="302">
        <v>4.6500000000000004</v>
      </c>
      <c r="F1453" s="21"/>
      <c r="G1453" s="303">
        <f t="shared" si="41"/>
        <v>13.3</v>
      </c>
      <c r="H1453" s="16"/>
      <c r="I1453" s="17"/>
      <c r="J1453" s="18"/>
      <c r="K1453" s="18"/>
      <c r="L1453" s="18"/>
      <c r="M1453" s="2"/>
      <c r="N1453" s="2"/>
      <c r="O1453" s="2"/>
      <c r="P1453" s="2"/>
      <c r="Q1453" s="2"/>
      <c r="R1453" s="2"/>
      <c r="S1453" s="2"/>
      <c r="T1453" s="2"/>
      <c r="U1453" s="2"/>
      <c r="V1453" s="2"/>
      <c r="W1453" s="2"/>
      <c r="X1453" s="2"/>
      <c r="Y1453" s="2"/>
      <c r="Z1453" s="2"/>
      <c r="AA1453" s="2"/>
    </row>
    <row r="1454" spans="1:27" ht="15" customHeight="1" x14ac:dyDescent="0.25">
      <c r="A1454" s="14"/>
      <c r="B1454" s="259" t="s">
        <v>730</v>
      </c>
      <c r="C1454" s="20"/>
      <c r="D1454" s="301">
        <v>1.38</v>
      </c>
      <c r="E1454" s="302">
        <v>2.5</v>
      </c>
      <c r="F1454" s="21"/>
      <c r="G1454" s="303">
        <f>2*(D1454+E1454)</f>
        <v>7.76</v>
      </c>
      <c r="H1454" s="16"/>
      <c r="I1454" s="17"/>
      <c r="J1454" s="18"/>
      <c r="K1454" s="18"/>
      <c r="L1454" s="18"/>
      <c r="M1454" s="2"/>
      <c r="N1454" s="2"/>
      <c r="O1454" s="2"/>
      <c r="P1454" s="2"/>
      <c r="Q1454" s="2"/>
      <c r="R1454" s="2"/>
      <c r="S1454" s="2"/>
      <c r="T1454" s="2"/>
      <c r="U1454" s="2"/>
      <c r="V1454" s="2"/>
      <c r="W1454" s="2"/>
      <c r="X1454" s="2"/>
      <c r="Y1454" s="2"/>
      <c r="Z1454" s="2"/>
      <c r="AA1454" s="2"/>
    </row>
    <row r="1455" spans="1:27" ht="15" customHeight="1" x14ac:dyDescent="0.25">
      <c r="A1455" s="14"/>
      <c r="B1455" s="424" t="s">
        <v>37</v>
      </c>
      <c r="C1455" s="424"/>
      <c r="D1455" s="424"/>
      <c r="E1455" s="424"/>
      <c r="F1455" s="424"/>
      <c r="G1455" s="41">
        <f>SUM(G1449:G1454)</f>
        <v>139.06</v>
      </c>
      <c r="H1455" s="16"/>
      <c r="I1455" s="17"/>
      <c r="J1455" s="18"/>
      <c r="K1455" s="18"/>
      <c r="L1455" s="18"/>
      <c r="M1455" s="2"/>
      <c r="N1455" s="2"/>
      <c r="O1455" s="2"/>
      <c r="P1455" s="2"/>
      <c r="Q1455" s="2"/>
      <c r="R1455" s="2"/>
      <c r="S1455" s="2"/>
      <c r="T1455" s="2"/>
      <c r="U1455" s="2"/>
      <c r="V1455" s="2"/>
      <c r="W1455" s="2"/>
      <c r="X1455" s="2"/>
      <c r="Y1455" s="2"/>
      <c r="Z1455" s="2"/>
      <c r="AA1455" s="2"/>
    </row>
    <row r="1456" spans="1:27" ht="15" customHeight="1" x14ac:dyDescent="0.25">
      <c r="A1456" s="14"/>
      <c r="B1456" s="15"/>
      <c r="C1456" s="15"/>
      <c r="D1456" s="15"/>
      <c r="E1456" s="15"/>
      <c r="F1456" s="15"/>
      <c r="G1456" s="15"/>
      <c r="H1456" s="16"/>
      <c r="I1456" s="17"/>
      <c r="J1456" s="18"/>
      <c r="K1456" s="18"/>
      <c r="L1456" s="18"/>
      <c r="M1456" s="2"/>
      <c r="N1456" s="2"/>
      <c r="O1456" s="2"/>
      <c r="P1456" s="2"/>
      <c r="Q1456" s="2"/>
      <c r="R1456" s="2"/>
      <c r="S1456" s="2"/>
      <c r="T1456" s="2"/>
      <c r="U1456" s="2"/>
      <c r="V1456" s="2"/>
      <c r="W1456" s="2"/>
      <c r="X1456" s="2"/>
      <c r="Y1456" s="2"/>
      <c r="Z1456" s="2"/>
      <c r="AA1456" s="2"/>
    </row>
    <row r="1457" spans="1:27" ht="30" customHeight="1" x14ac:dyDescent="0.25">
      <c r="A1457" s="308" t="s">
        <v>785</v>
      </c>
      <c r="B1457" s="435" t="s">
        <v>781</v>
      </c>
      <c r="C1457" s="435"/>
      <c r="D1457" s="435"/>
      <c r="E1457" s="435"/>
      <c r="F1457" s="435"/>
      <c r="G1457" s="435"/>
      <c r="H1457" s="436"/>
      <c r="I1457" s="135"/>
      <c r="J1457" s="246"/>
      <c r="K1457" s="306"/>
      <c r="L1457" s="18"/>
      <c r="M1457" s="2"/>
      <c r="N1457" s="2"/>
      <c r="O1457" s="2"/>
      <c r="P1457" s="2"/>
      <c r="Q1457" s="2"/>
      <c r="R1457" s="2"/>
      <c r="S1457" s="2"/>
      <c r="T1457" s="2"/>
      <c r="U1457" s="2"/>
      <c r="V1457" s="2"/>
      <c r="W1457" s="2"/>
      <c r="X1457" s="2"/>
      <c r="Y1457" s="2"/>
      <c r="Z1457" s="2"/>
      <c r="AA1457" s="2"/>
    </row>
    <row r="1458" spans="1:27" ht="15" customHeight="1" x14ac:dyDescent="0.25">
      <c r="A1458" s="125"/>
      <c r="B1458" s="249" t="s">
        <v>2</v>
      </c>
      <c r="C1458" s="249"/>
      <c r="D1458" s="249"/>
      <c r="E1458" s="249" t="s">
        <v>3</v>
      </c>
      <c r="F1458" s="249" t="s">
        <v>4</v>
      </c>
      <c r="G1458" s="250" t="s">
        <v>7</v>
      </c>
      <c r="H1458" s="126"/>
      <c r="I1458" s="126"/>
      <c r="J1458" s="127"/>
      <c r="K1458" s="135"/>
      <c r="L1458" s="18"/>
      <c r="M1458" s="2"/>
      <c r="N1458" s="2"/>
      <c r="O1458" s="2"/>
      <c r="P1458" s="2"/>
      <c r="Q1458" s="2"/>
      <c r="R1458" s="2"/>
      <c r="S1458" s="2"/>
      <c r="T1458" s="2"/>
      <c r="U1458" s="2"/>
      <c r="V1458" s="2"/>
      <c r="W1458" s="2"/>
      <c r="X1458" s="2"/>
      <c r="Y1458" s="2"/>
      <c r="Z1458" s="2"/>
      <c r="AA1458" s="2"/>
    </row>
    <row r="1459" spans="1:27" ht="15" customHeight="1" x14ac:dyDescent="0.25">
      <c r="A1459" s="125"/>
      <c r="B1459" s="305" t="s">
        <v>782</v>
      </c>
      <c r="C1459" s="289"/>
      <c r="D1459" s="289"/>
      <c r="E1459" s="289"/>
      <c r="F1459" s="289"/>
      <c r="G1459" s="299">
        <v>36.35</v>
      </c>
      <c r="H1459" s="288"/>
      <c r="I1459" s="288"/>
      <c r="J1459" s="258"/>
      <c r="K1459" s="135"/>
      <c r="L1459" s="18"/>
      <c r="M1459" s="2"/>
      <c r="N1459" s="2"/>
      <c r="O1459" s="2"/>
      <c r="P1459" s="2"/>
      <c r="Q1459" s="2"/>
      <c r="R1459" s="2"/>
      <c r="S1459" s="2"/>
      <c r="T1459" s="2"/>
      <c r="U1459" s="2"/>
      <c r="V1459" s="2"/>
      <c r="W1459" s="2"/>
      <c r="X1459" s="2"/>
      <c r="Y1459" s="2"/>
      <c r="Z1459" s="2"/>
      <c r="AA1459" s="2"/>
    </row>
    <row r="1460" spans="1:27" ht="15" customHeight="1" x14ac:dyDescent="0.25">
      <c r="A1460" s="125"/>
      <c r="B1460" s="305" t="s">
        <v>783</v>
      </c>
      <c r="C1460" s="289"/>
      <c r="D1460" s="289"/>
      <c r="E1460" s="289"/>
      <c r="F1460" s="289"/>
      <c r="G1460" s="299">
        <v>2.82</v>
      </c>
      <c r="H1460" s="288"/>
      <c r="I1460" s="288"/>
      <c r="J1460" s="258"/>
      <c r="K1460" s="135"/>
      <c r="L1460" s="18"/>
      <c r="M1460" s="2"/>
      <c r="N1460" s="2"/>
      <c r="O1460" s="2"/>
      <c r="P1460" s="2"/>
      <c r="Q1460" s="2"/>
      <c r="R1460" s="2"/>
      <c r="S1460" s="2"/>
      <c r="T1460" s="2"/>
      <c r="U1460" s="2"/>
      <c r="V1460" s="2"/>
      <c r="W1460" s="2"/>
      <c r="X1460" s="2"/>
      <c r="Y1460" s="2"/>
      <c r="Z1460" s="2"/>
      <c r="AA1460" s="2"/>
    </row>
    <row r="1461" spans="1:27" ht="15" customHeight="1" x14ac:dyDescent="0.25">
      <c r="A1461" s="125"/>
      <c r="B1461" s="305" t="s">
        <v>784</v>
      </c>
      <c r="C1461" s="289"/>
      <c r="D1461" s="289"/>
      <c r="E1461" s="289"/>
      <c r="F1461" s="289"/>
      <c r="G1461" s="299">
        <v>2.82</v>
      </c>
      <c r="H1461" s="288"/>
      <c r="I1461" s="288"/>
      <c r="J1461" s="258"/>
      <c r="K1461" s="135"/>
      <c r="L1461" s="18"/>
      <c r="M1461" s="2"/>
      <c r="N1461" s="2"/>
      <c r="O1461" s="2"/>
      <c r="P1461" s="2"/>
      <c r="Q1461" s="2"/>
      <c r="R1461" s="2"/>
      <c r="S1461" s="2"/>
      <c r="T1461" s="2"/>
      <c r="U1461" s="2"/>
      <c r="V1461" s="2"/>
      <c r="W1461" s="2"/>
      <c r="X1461" s="2"/>
      <c r="Y1461" s="2"/>
      <c r="Z1461" s="2"/>
      <c r="AA1461" s="2"/>
    </row>
    <row r="1462" spans="1:27" ht="15" customHeight="1" x14ac:dyDescent="0.25">
      <c r="A1462" s="125"/>
      <c r="B1462" s="418" t="s">
        <v>37</v>
      </c>
      <c r="C1462" s="419"/>
      <c r="D1462" s="420"/>
      <c r="E1462" s="286"/>
      <c r="F1462" s="286"/>
      <c r="G1462" s="314">
        <f>SUM(G1459:G1461)</f>
        <v>41.99</v>
      </c>
      <c r="H1462" s="128"/>
      <c r="I1462" s="128"/>
      <c r="J1462" s="131"/>
      <c r="K1462" s="135"/>
      <c r="L1462" s="18"/>
      <c r="M1462" s="2"/>
      <c r="N1462" s="2"/>
      <c r="O1462" s="2"/>
      <c r="P1462" s="2"/>
      <c r="Q1462" s="2"/>
      <c r="R1462" s="2"/>
      <c r="S1462" s="2"/>
      <c r="T1462" s="2"/>
      <c r="U1462" s="2"/>
      <c r="V1462" s="2"/>
      <c r="W1462" s="2"/>
      <c r="X1462" s="2"/>
      <c r="Y1462" s="2"/>
      <c r="Z1462" s="2"/>
      <c r="AA1462" s="2"/>
    </row>
    <row r="1463" spans="1:27" ht="15" customHeight="1" x14ac:dyDescent="0.25">
      <c r="A1463" s="14"/>
      <c r="B1463" s="15"/>
      <c r="C1463" s="15"/>
      <c r="D1463" s="15"/>
      <c r="E1463" s="15"/>
      <c r="F1463" s="15"/>
      <c r="G1463" s="29"/>
      <c r="H1463" s="281"/>
      <c r="I1463" s="285"/>
      <c r="J1463" s="208"/>
      <c r="K1463" s="18"/>
      <c r="L1463" s="18"/>
      <c r="M1463" s="2"/>
      <c r="N1463" s="2"/>
      <c r="O1463" s="2"/>
      <c r="P1463" s="2"/>
      <c r="Q1463" s="2"/>
      <c r="R1463" s="2"/>
      <c r="S1463" s="2"/>
      <c r="T1463" s="2"/>
      <c r="U1463" s="2"/>
      <c r="V1463" s="2"/>
      <c r="W1463" s="2"/>
      <c r="X1463" s="2"/>
      <c r="Y1463" s="2"/>
      <c r="Z1463" s="2"/>
      <c r="AA1463" s="2"/>
    </row>
    <row r="1464" spans="1:27" ht="45" customHeight="1" x14ac:dyDescent="0.25">
      <c r="A1464" s="309" t="s">
        <v>786</v>
      </c>
      <c r="B1464" s="437" t="s">
        <v>12</v>
      </c>
      <c r="C1464" s="438"/>
      <c r="D1464" s="438"/>
      <c r="E1464" s="438"/>
      <c r="F1464" s="438"/>
      <c r="G1464" s="438"/>
      <c r="H1464" s="439"/>
      <c r="I1464" s="17"/>
      <c r="J1464" s="18"/>
      <c r="K1464" s="18"/>
      <c r="L1464" s="18"/>
      <c r="M1464" s="2"/>
      <c r="N1464" s="2"/>
      <c r="O1464" s="2"/>
      <c r="P1464" s="2"/>
      <c r="Q1464" s="2"/>
      <c r="R1464" s="2"/>
      <c r="S1464" s="2"/>
      <c r="T1464" s="2"/>
      <c r="U1464" s="2"/>
      <c r="V1464" s="2"/>
      <c r="W1464" s="2"/>
      <c r="X1464" s="2"/>
      <c r="Y1464" s="2"/>
      <c r="Z1464" s="2"/>
      <c r="AA1464" s="2"/>
    </row>
    <row r="1465" spans="1:27" ht="15" customHeight="1" x14ac:dyDescent="0.25">
      <c r="A1465" s="15"/>
      <c r="B1465" s="270" t="s">
        <v>2</v>
      </c>
      <c r="C1465" s="270" t="s">
        <v>3</v>
      </c>
      <c r="D1465" s="270" t="s">
        <v>13</v>
      </c>
      <c r="E1465" s="270" t="s">
        <v>4</v>
      </c>
      <c r="F1465" s="270" t="s">
        <v>5</v>
      </c>
      <c r="G1465" s="310" t="s">
        <v>6</v>
      </c>
      <c r="H1465" s="265" t="s">
        <v>7</v>
      </c>
      <c r="I1465" s="17"/>
      <c r="J1465" s="18"/>
      <c r="K1465" s="18"/>
      <c r="L1465" s="18"/>
      <c r="M1465" s="2"/>
      <c r="N1465" s="2"/>
      <c r="O1465" s="2"/>
      <c r="P1465" s="2"/>
      <c r="Q1465" s="2"/>
      <c r="R1465" s="2"/>
      <c r="S1465" s="2"/>
      <c r="T1465" s="2"/>
      <c r="U1465" s="2"/>
      <c r="V1465" s="2"/>
      <c r="W1465" s="2"/>
      <c r="X1465" s="2"/>
      <c r="Y1465" s="2"/>
      <c r="Z1465" s="2"/>
      <c r="AA1465" s="2"/>
    </row>
    <row r="1466" spans="1:27" ht="15" customHeight="1" x14ac:dyDescent="0.25">
      <c r="A1466" s="15"/>
      <c r="B1466" s="19" t="s">
        <v>14</v>
      </c>
      <c r="C1466" s="311">
        <v>2</v>
      </c>
      <c r="D1466" s="64"/>
      <c r="E1466" s="61">
        <v>1.2</v>
      </c>
      <c r="F1466" s="61">
        <v>2</v>
      </c>
      <c r="G1466" s="61"/>
      <c r="H1466" s="38">
        <f>C1466*(E1466*F1466)</f>
        <v>4.8</v>
      </c>
      <c r="I1466" s="17"/>
      <c r="J1466" s="18"/>
      <c r="K1466" s="18"/>
      <c r="L1466" s="18"/>
      <c r="M1466" s="2"/>
      <c r="N1466" s="2"/>
      <c r="O1466" s="2"/>
      <c r="P1466" s="2"/>
      <c r="Q1466" s="2"/>
      <c r="R1466" s="2"/>
      <c r="S1466" s="2"/>
      <c r="T1466" s="2"/>
      <c r="U1466" s="2"/>
      <c r="V1466" s="2"/>
      <c r="W1466" s="2"/>
      <c r="X1466" s="2"/>
      <c r="Y1466" s="2"/>
      <c r="Z1466" s="2"/>
      <c r="AA1466" s="2"/>
    </row>
    <row r="1467" spans="1:27" ht="15" customHeight="1" x14ac:dyDescent="0.25">
      <c r="A1467" s="15"/>
      <c r="B1467" s="19" t="s">
        <v>15</v>
      </c>
      <c r="C1467" s="64">
        <v>2</v>
      </c>
      <c r="D1467" s="64"/>
      <c r="E1467" s="61">
        <v>1.6</v>
      </c>
      <c r="F1467" s="64">
        <v>2</v>
      </c>
      <c r="G1467" s="61"/>
      <c r="H1467" s="38">
        <f>C1467*(E1467*F1467)</f>
        <v>6.4</v>
      </c>
      <c r="I1467" s="17"/>
      <c r="J1467" s="18"/>
      <c r="K1467" s="18"/>
      <c r="L1467" s="18"/>
      <c r="M1467" s="2"/>
      <c r="N1467" s="2"/>
      <c r="O1467" s="2"/>
      <c r="P1467" s="2"/>
      <c r="Q1467" s="2"/>
      <c r="R1467" s="2"/>
      <c r="S1467" s="2"/>
      <c r="T1467" s="2"/>
      <c r="U1467" s="2"/>
      <c r="V1467" s="2"/>
      <c r="W1467" s="2"/>
      <c r="X1467" s="2"/>
      <c r="Y1467" s="2"/>
      <c r="Z1467" s="2"/>
      <c r="AA1467" s="2"/>
    </row>
    <row r="1468" spans="1:27" ht="15" customHeight="1" x14ac:dyDescent="0.25">
      <c r="A1468" s="15"/>
      <c r="B1468" s="19" t="s">
        <v>16</v>
      </c>
      <c r="C1468" s="64">
        <v>2</v>
      </c>
      <c r="D1468" s="311"/>
      <c r="E1468" s="311">
        <v>4.45</v>
      </c>
      <c r="F1468" s="311">
        <v>4.08</v>
      </c>
      <c r="G1468" s="311"/>
      <c r="H1468" s="38">
        <f>C1468*(E1468*F1468)</f>
        <v>36.312000000000005</v>
      </c>
      <c r="I1468" s="17"/>
      <c r="J1468" s="18"/>
      <c r="K1468" s="18"/>
      <c r="L1468" s="18"/>
      <c r="M1468" s="2"/>
      <c r="N1468" s="2"/>
      <c r="O1468" s="2"/>
      <c r="P1468" s="2"/>
      <c r="Q1468" s="2"/>
      <c r="R1468" s="2"/>
      <c r="S1468" s="2"/>
      <c r="T1468" s="2"/>
      <c r="U1468" s="2"/>
      <c r="V1468" s="2"/>
      <c r="W1468" s="2"/>
      <c r="X1468" s="2"/>
      <c r="Y1468" s="2"/>
      <c r="Z1468" s="2"/>
      <c r="AA1468" s="2"/>
    </row>
    <row r="1469" spans="1:27" ht="15" customHeight="1" x14ac:dyDescent="0.25">
      <c r="A1469" s="15"/>
      <c r="B1469" s="19" t="s">
        <v>17</v>
      </c>
      <c r="C1469" s="64">
        <v>1</v>
      </c>
      <c r="D1469" s="311"/>
      <c r="E1469" s="311">
        <v>5.95</v>
      </c>
      <c r="F1469" s="311">
        <v>9.15</v>
      </c>
      <c r="G1469" s="77"/>
      <c r="H1469" s="38">
        <f>C1469*(E1469*F1469)</f>
        <v>54.442500000000003</v>
      </c>
      <c r="I1469" s="17"/>
      <c r="J1469" s="18"/>
      <c r="K1469" s="18"/>
      <c r="L1469" s="18"/>
      <c r="M1469" s="2"/>
      <c r="N1469" s="2"/>
      <c r="O1469" s="2"/>
      <c r="P1469" s="2"/>
      <c r="Q1469" s="2"/>
      <c r="R1469" s="2"/>
      <c r="S1469" s="2"/>
      <c r="T1469" s="2"/>
      <c r="U1469" s="2"/>
      <c r="V1469" s="2"/>
      <c r="W1469" s="2"/>
      <c r="X1469" s="2"/>
      <c r="Y1469" s="2"/>
      <c r="Z1469" s="2"/>
      <c r="AA1469" s="2"/>
    </row>
    <row r="1470" spans="1:27" ht="15" customHeight="1" x14ac:dyDescent="0.25">
      <c r="A1470" s="15"/>
      <c r="B1470" s="19" t="s">
        <v>18</v>
      </c>
      <c r="C1470" s="64">
        <v>1</v>
      </c>
      <c r="D1470" s="311"/>
      <c r="E1470" s="311">
        <v>2.4</v>
      </c>
      <c r="F1470" s="311">
        <v>3.75</v>
      </c>
      <c r="G1470" s="311"/>
      <c r="H1470" s="38">
        <f>E1470*F1470</f>
        <v>9</v>
      </c>
      <c r="I1470" s="17"/>
      <c r="J1470" s="18"/>
      <c r="K1470" s="18"/>
      <c r="L1470" s="18"/>
      <c r="M1470" s="2"/>
      <c r="N1470" s="2"/>
      <c r="O1470" s="2"/>
      <c r="P1470" s="2"/>
      <c r="Q1470" s="2"/>
      <c r="R1470" s="2"/>
      <c r="S1470" s="2"/>
      <c r="T1470" s="2"/>
      <c r="U1470" s="2"/>
      <c r="V1470" s="2"/>
      <c r="W1470" s="2"/>
      <c r="X1470" s="2"/>
      <c r="Y1470" s="2"/>
      <c r="Z1470" s="2"/>
      <c r="AA1470" s="2"/>
    </row>
    <row r="1471" spans="1:27" ht="15" customHeight="1" x14ac:dyDescent="0.25">
      <c r="A1471" s="15"/>
      <c r="B1471" s="19" t="s">
        <v>19</v>
      </c>
      <c r="C1471" s="64">
        <v>1</v>
      </c>
      <c r="D1471" s="311"/>
      <c r="E1471" s="77">
        <v>2.4</v>
      </c>
      <c r="F1471" s="77">
        <v>2.85</v>
      </c>
      <c r="G1471" s="77"/>
      <c r="H1471" s="38">
        <f>F1471*E1471</f>
        <v>6.84</v>
      </c>
      <c r="I1471" s="17"/>
      <c r="J1471" s="18"/>
      <c r="K1471" s="18"/>
      <c r="L1471" s="18"/>
      <c r="M1471" s="2"/>
      <c r="N1471" s="2"/>
      <c r="O1471" s="2"/>
      <c r="P1471" s="2"/>
      <c r="Q1471" s="2"/>
      <c r="R1471" s="2"/>
      <c r="S1471" s="2"/>
      <c r="T1471" s="2"/>
      <c r="U1471" s="2"/>
      <c r="V1471" s="2"/>
      <c r="W1471" s="2"/>
      <c r="X1471" s="2"/>
      <c r="Y1471" s="2"/>
      <c r="Z1471" s="2"/>
      <c r="AA1471" s="2"/>
    </row>
    <row r="1472" spans="1:27" ht="15" customHeight="1" x14ac:dyDescent="0.25">
      <c r="A1472" s="15"/>
      <c r="B1472" s="19" t="s">
        <v>20</v>
      </c>
      <c r="C1472" s="64">
        <v>1</v>
      </c>
      <c r="D1472" s="311"/>
      <c r="E1472" s="77">
        <v>2.4</v>
      </c>
      <c r="F1472" s="77">
        <v>3.6</v>
      </c>
      <c r="G1472" s="77"/>
      <c r="H1472" s="38">
        <f>E1472*F1472</f>
        <v>8.64</v>
      </c>
      <c r="I1472" s="17"/>
      <c r="J1472" s="18"/>
      <c r="K1472" s="18"/>
      <c r="L1472" s="18"/>
      <c r="M1472" s="2"/>
      <c r="N1472" s="2"/>
      <c r="O1472" s="2"/>
      <c r="P1472" s="2"/>
      <c r="Q1472" s="2"/>
      <c r="R1472" s="2"/>
      <c r="S1472" s="2"/>
      <c r="T1472" s="2"/>
      <c r="U1472" s="2"/>
      <c r="V1472" s="2"/>
      <c r="W1472" s="2"/>
      <c r="X1472" s="2"/>
      <c r="Y1472" s="2"/>
      <c r="Z1472" s="2"/>
      <c r="AA1472" s="2"/>
    </row>
    <row r="1473" spans="1:27" ht="15" customHeight="1" x14ac:dyDescent="0.25">
      <c r="A1473" s="15"/>
      <c r="B1473" s="19" t="s">
        <v>21</v>
      </c>
      <c r="C1473" s="64">
        <v>1</v>
      </c>
      <c r="D1473" s="311"/>
      <c r="E1473" s="77">
        <v>3.06</v>
      </c>
      <c r="F1473" s="77">
        <v>5.4</v>
      </c>
      <c r="G1473" s="77"/>
      <c r="H1473" s="38">
        <f>C1473*(E1473*F1473)</f>
        <v>16.524000000000001</v>
      </c>
      <c r="I1473" s="17"/>
      <c r="J1473" s="18"/>
      <c r="K1473" s="18"/>
      <c r="L1473" s="18"/>
      <c r="M1473" s="2"/>
      <c r="N1473" s="2"/>
      <c r="O1473" s="2"/>
      <c r="P1473" s="2"/>
      <c r="Q1473" s="2"/>
      <c r="R1473" s="2"/>
      <c r="S1473" s="2"/>
      <c r="T1473" s="2"/>
      <c r="U1473" s="2"/>
      <c r="V1473" s="2"/>
      <c r="W1473" s="2"/>
      <c r="X1473" s="2"/>
      <c r="Y1473" s="2"/>
      <c r="Z1473" s="2"/>
      <c r="AA1473" s="2"/>
    </row>
    <row r="1474" spans="1:27" ht="15" customHeight="1" x14ac:dyDescent="0.25">
      <c r="A1474" s="15"/>
      <c r="B1474" s="19" t="s">
        <v>22</v>
      </c>
      <c r="C1474" s="64">
        <v>1</v>
      </c>
      <c r="D1474" s="311"/>
      <c r="E1474" s="77">
        <v>1.33</v>
      </c>
      <c r="F1474" s="77">
        <v>2.73</v>
      </c>
      <c r="G1474" s="77"/>
      <c r="H1474" s="38">
        <f t="shared" ref="H1474:H1480" si="42">E1474*F1474</f>
        <v>3.6309</v>
      </c>
      <c r="I1474" s="17"/>
      <c r="J1474" s="18"/>
      <c r="K1474" s="18"/>
      <c r="L1474" s="18"/>
      <c r="M1474" s="2"/>
      <c r="N1474" s="2"/>
      <c r="O1474" s="2"/>
      <c r="P1474" s="2"/>
      <c r="Q1474" s="2"/>
      <c r="R1474" s="2"/>
      <c r="S1474" s="2"/>
      <c r="T1474" s="2"/>
      <c r="U1474" s="2"/>
      <c r="V1474" s="2"/>
      <c r="W1474" s="2"/>
      <c r="X1474" s="2"/>
      <c r="Y1474" s="2"/>
      <c r="Z1474" s="2"/>
      <c r="AA1474" s="2"/>
    </row>
    <row r="1475" spans="1:27" ht="15" customHeight="1" x14ac:dyDescent="0.25">
      <c r="A1475" s="15"/>
      <c r="B1475" s="19" t="s">
        <v>23</v>
      </c>
      <c r="C1475" s="64">
        <v>1</v>
      </c>
      <c r="D1475" s="311"/>
      <c r="E1475" s="77">
        <v>1.33</v>
      </c>
      <c r="F1475" s="77">
        <v>2.4</v>
      </c>
      <c r="G1475" s="77"/>
      <c r="H1475" s="38">
        <f t="shared" si="42"/>
        <v>3.1920000000000002</v>
      </c>
      <c r="I1475" s="17"/>
      <c r="J1475" s="18"/>
      <c r="K1475" s="18"/>
      <c r="L1475" s="18"/>
      <c r="M1475" s="2"/>
      <c r="N1475" s="2"/>
      <c r="O1475" s="2"/>
      <c r="P1475" s="2"/>
      <c r="Q1475" s="2"/>
      <c r="R1475" s="2"/>
      <c r="S1475" s="2"/>
      <c r="T1475" s="2"/>
      <c r="U1475" s="2"/>
      <c r="V1475" s="2"/>
      <c r="W1475" s="2"/>
      <c r="X1475" s="2"/>
      <c r="Y1475" s="2"/>
      <c r="Z1475" s="2"/>
      <c r="AA1475" s="2"/>
    </row>
    <row r="1476" spans="1:27" ht="15" customHeight="1" x14ac:dyDescent="0.25">
      <c r="A1476" s="15"/>
      <c r="B1476" s="19" t="s">
        <v>24</v>
      </c>
      <c r="C1476" s="64">
        <v>1</v>
      </c>
      <c r="D1476" s="311"/>
      <c r="E1476" s="77">
        <v>3</v>
      </c>
      <c r="F1476" s="77">
        <v>6.75</v>
      </c>
      <c r="G1476" s="77"/>
      <c r="H1476" s="38">
        <f t="shared" si="42"/>
        <v>20.25</v>
      </c>
      <c r="I1476" s="17"/>
      <c r="J1476" s="18"/>
      <c r="K1476" s="18"/>
      <c r="L1476" s="18"/>
      <c r="M1476" s="2"/>
      <c r="N1476" s="2"/>
      <c r="O1476" s="2"/>
      <c r="P1476" s="2"/>
      <c r="Q1476" s="2"/>
      <c r="R1476" s="2"/>
      <c r="S1476" s="2"/>
      <c r="T1476" s="2"/>
      <c r="U1476" s="2"/>
      <c r="V1476" s="2"/>
      <c r="W1476" s="2"/>
      <c r="X1476" s="2"/>
      <c r="Y1476" s="2"/>
      <c r="Z1476" s="2"/>
      <c r="AA1476" s="2"/>
    </row>
    <row r="1477" spans="1:27" ht="15" customHeight="1" x14ac:dyDescent="0.25">
      <c r="A1477" s="15"/>
      <c r="B1477" s="19" t="s">
        <v>25</v>
      </c>
      <c r="C1477" s="64">
        <v>1</v>
      </c>
      <c r="D1477" s="311"/>
      <c r="E1477" s="77">
        <v>2.25</v>
      </c>
      <c r="F1477" s="77">
        <v>7.63</v>
      </c>
      <c r="G1477" s="77"/>
      <c r="H1477" s="38">
        <f t="shared" si="42"/>
        <v>17.1675</v>
      </c>
      <c r="I1477" s="17"/>
      <c r="J1477" s="18"/>
      <c r="K1477" s="18"/>
      <c r="L1477" s="18"/>
      <c r="M1477" s="2"/>
      <c r="N1477" s="2"/>
      <c r="O1477" s="2"/>
      <c r="P1477" s="2"/>
      <c r="Q1477" s="2"/>
      <c r="R1477" s="2"/>
      <c r="S1477" s="2"/>
      <c r="T1477" s="2"/>
      <c r="U1477" s="2"/>
      <c r="V1477" s="2"/>
      <c r="W1477" s="2"/>
      <c r="X1477" s="2"/>
      <c r="Y1477" s="2"/>
      <c r="Z1477" s="2"/>
      <c r="AA1477" s="2"/>
    </row>
    <row r="1478" spans="1:27" ht="15" customHeight="1" x14ac:dyDescent="0.25">
      <c r="A1478" s="15"/>
      <c r="B1478" s="19" t="s">
        <v>26</v>
      </c>
      <c r="C1478" s="64">
        <v>1</v>
      </c>
      <c r="D1478" s="64"/>
      <c r="E1478" s="61">
        <v>2</v>
      </c>
      <c r="F1478" s="61">
        <v>4.6500000000000004</v>
      </c>
      <c r="G1478" s="61"/>
      <c r="H1478" s="40">
        <f t="shared" si="42"/>
        <v>9.3000000000000007</v>
      </c>
      <c r="I1478" s="17"/>
      <c r="J1478" s="18"/>
      <c r="K1478" s="18"/>
      <c r="L1478" s="18"/>
      <c r="M1478" s="2"/>
      <c r="N1478" s="2"/>
      <c r="O1478" s="2"/>
      <c r="P1478" s="2"/>
      <c r="Q1478" s="2"/>
      <c r="R1478" s="2"/>
      <c r="S1478" s="2"/>
      <c r="T1478" s="2"/>
      <c r="U1478" s="2"/>
      <c r="V1478" s="2"/>
      <c r="W1478" s="2"/>
      <c r="X1478" s="2"/>
      <c r="Y1478" s="2"/>
      <c r="Z1478" s="2"/>
      <c r="AA1478" s="2"/>
    </row>
    <row r="1479" spans="1:27" ht="15" customHeight="1" x14ac:dyDescent="0.25">
      <c r="A1479" s="15"/>
      <c r="B1479" s="19" t="s">
        <v>27</v>
      </c>
      <c r="C1479" s="64">
        <v>1</v>
      </c>
      <c r="D1479" s="64"/>
      <c r="E1479" s="61">
        <v>1.38</v>
      </c>
      <c r="F1479" s="61">
        <v>3</v>
      </c>
      <c r="G1479" s="61"/>
      <c r="H1479" s="40">
        <f t="shared" si="42"/>
        <v>4.1399999999999997</v>
      </c>
      <c r="I1479" s="17"/>
      <c r="J1479" s="18"/>
      <c r="K1479" s="18"/>
      <c r="L1479" s="18"/>
      <c r="M1479" s="2"/>
      <c r="N1479" s="2"/>
      <c r="O1479" s="2"/>
      <c r="P1479" s="2"/>
      <c r="Q1479" s="2"/>
      <c r="R1479" s="2"/>
      <c r="S1479" s="2"/>
      <c r="T1479" s="2"/>
      <c r="U1479" s="2"/>
      <c r="V1479" s="2"/>
      <c r="W1479" s="2"/>
      <c r="X1479" s="2"/>
      <c r="Y1479" s="2"/>
      <c r="Z1479" s="2"/>
      <c r="AA1479" s="2"/>
    </row>
    <row r="1480" spans="1:27" ht="15" customHeight="1" x14ac:dyDescent="0.25">
      <c r="A1480" s="15"/>
      <c r="B1480" s="19" t="s">
        <v>28</v>
      </c>
      <c r="C1480" s="64">
        <v>1</v>
      </c>
      <c r="D1480" s="64"/>
      <c r="E1480" s="61">
        <v>1.38</v>
      </c>
      <c r="F1480" s="61">
        <v>1.5</v>
      </c>
      <c r="G1480" s="61"/>
      <c r="H1480" s="40">
        <f t="shared" si="42"/>
        <v>2.0699999999999998</v>
      </c>
      <c r="I1480" s="17"/>
      <c r="J1480" s="18"/>
      <c r="K1480" s="18"/>
      <c r="L1480" s="18"/>
      <c r="M1480" s="2"/>
      <c r="N1480" s="2"/>
      <c r="O1480" s="2"/>
      <c r="P1480" s="2"/>
      <c r="Q1480" s="2"/>
      <c r="R1480" s="2"/>
      <c r="S1480" s="2"/>
      <c r="T1480" s="2"/>
      <c r="U1480" s="2"/>
      <c r="V1480" s="2"/>
      <c r="W1480" s="2"/>
      <c r="X1480" s="2"/>
      <c r="Y1480" s="2"/>
      <c r="Z1480" s="2"/>
      <c r="AA1480" s="2"/>
    </row>
    <row r="1481" spans="1:27" ht="15" customHeight="1" x14ac:dyDescent="0.25">
      <c r="A1481" s="15"/>
      <c r="B1481" s="19" t="s">
        <v>29</v>
      </c>
      <c r="C1481" s="64">
        <v>1</v>
      </c>
      <c r="D1481" s="64"/>
      <c r="E1481" s="61"/>
      <c r="F1481" s="61"/>
      <c r="G1481" s="61"/>
      <c r="H1481" s="40">
        <v>35.409999999999997</v>
      </c>
      <c r="I1481" s="17"/>
      <c r="J1481" s="18"/>
      <c r="K1481" s="18"/>
      <c r="L1481" s="18"/>
      <c r="M1481" s="2"/>
      <c r="N1481" s="2"/>
      <c r="O1481" s="2"/>
      <c r="P1481" s="2"/>
      <c r="Q1481" s="2"/>
      <c r="R1481" s="2"/>
      <c r="S1481" s="2"/>
      <c r="T1481" s="2"/>
      <c r="U1481" s="2"/>
      <c r="V1481" s="2"/>
      <c r="W1481" s="2"/>
      <c r="X1481" s="2"/>
      <c r="Y1481" s="2"/>
      <c r="Z1481" s="2"/>
      <c r="AA1481" s="2"/>
    </row>
    <row r="1482" spans="1:27" ht="15" customHeight="1" x14ac:dyDescent="0.25">
      <c r="A1482" s="15"/>
      <c r="B1482" s="19" t="s">
        <v>30</v>
      </c>
      <c r="C1482" s="64">
        <v>1</v>
      </c>
      <c r="D1482" s="61"/>
      <c r="E1482" s="61">
        <v>4.45</v>
      </c>
      <c r="F1482" s="61">
        <v>5</v>
      </c>
      <c r="G1482" s="61"/>
      <c r="H1482" s="61">
        <v>22.25</v>
      </c>
      <c r="I1482" s="17"/>
      <c r="J1482" s="18"/>
      <c r="K1482" s="18"/>
      <c r="L1482" s="18"/>
      <c r="M1482" s="2"/>
      <c r="N1482" s="2"/>
      <c r="O1482" s="2"/>
      <c r="P1482" s="2"/>
      <c r="Q1482" s="2"/>
      <c r="R1482" s="2"/>
      <c r="S1482" s="2"/>
      <c r="T1482" s="2"/>
      <c r="U1482" s="2"/>
      <c r="V1482" s="2"/>
      <c r="W1482" s="2"/>
      <c r="X1482" s="2"/>
      <c r="Y1482" s="2"/>
      <c r="Z1482" s="2"/>
      <c r="AA1482" s="2"/>
    </row>
    <row r="1483" spans="1:27" ht="15" customHeight="1" x14ac:dyDescent="0.25">
      <c r="A1483" s="15"/>
      <c r="B1483" s="424" t="s">
        <v>37</v>
      </c>
      <c r="C1483" s="425"/>
      <c r="D1483" s="425"/>
      <c r="E1483" s="425"/>
      <c r="F1483" s="425"/>
      <c r="G1483" s="425"/>
      <c r="H1483" s="41">
        <f>SUM(H1466:H1482)</f>
        <v>260.3689</v>
      </c>
      <c r="I1483" s="17"/>
      <c r="J1483" s="18"/>
      <c r="K1483" s="18"/>
      <c r="L1483" s="18"/>
      <c r="M1483" s="2"/>
      <c r="N1483" s="2"/>
      <c r="O1483" s="2"/>
      <c r="P1483" s="2"/>
      <c r="Q1483" s="2"/>
      <c r="R1483" s="2"/>
      <c r="S1483" s="2"/>
      <c r="T1483" s="2"/>
      <c r="U1483" s="2"/>
      <c r="V1483" s="2"/>
      <c r="W1483" s="2"/>
      <c r="X1483" s="2"/>
      <c r="Y1483" s="2"/>
      <c r="Z1483" s="2"/>
      <c r="AA1483" s="2"/>
    </row>
    <row r="1484" spans="1:27" ht="15" customHeight="1" x14ac:dyDescent="0.25">
      <c r="A1484" s="14"/>
      <c r="B1484" s="15"/>
      <c r="C1484" s="15"/>
      <c r="D1484" s="15"/>
      <c r="E1484" s="15"/>
      <c r="F1484" s="15"/>
      <c r="G1484" s="15"/>
      <c r="H1484" s="16"/>
      <c r="I1484" s="17"/>
      <c r="J1484" s="18"/>
      <c r="K1484" s="18"/>
      <c r="L1484" s="18"/>
      <c r="M1484" s="2"/>
      <c r="N1484" s="2"/>
      <c r="O1484" s="2"/>
      <c r="P1484" s="2"/>
      <c r="Q1484" s="2"/>
      <c r="R1484" s="2"/>
      <c r="S1484" s="2"/>
      <c r="T1484" s="2"/>
      <c r="U1484" s="2"/>
      <c r="V1484" s="2"/>
      <c r="W1484" s="2"/>
      <c r="X1484" s="2"/>
      <c r="Y1484" s="2"/>
      <c r="Z1484" s="2"/>
      <c r="AA1484" s="2"/>
    </row>
    <row r="1485" spans="1:27" ht="15" customHeight="1" x14ac:dyDescent="0.25">
      <c r="A1485" s="307" t="s">
        <v>789</v>
      </c>
      <c r="B1485" s="398" t="s">
        <v>787</v>
      </c>
      <c r="C1485" s="398"/>
      <c r="D1485" s="398"/>
      <c r="E1485" s="398"/>
      <c r="F1485" s="398"/>
      <c r="G1485" s="398"/>
      <c r="H1485" s="398"/>
      <c r="I1485" s="287"/>
      <c r="J1485" s="246"/>
      <c r="K1485" s="18"/>
      <c r="L1485" s="18"/>
      <c r="M1485" s="2"/>
      <c r="N1485" s="2"/>
      <c r="O1485" s="2"/>
      <c r="P1485" s="2"/>
      <c r="Q1485" s="2"/>
      <c r="R1485" s="2"/>
      <c r="S1485" s="2"/>
      <c r="T1485" s="2"/>
      <c r="U1485" s="2"/>
      <c r="V1485" s="2"/>
      <c r="W1485" s="2"/>
      <c r="X1485" s="2"/>
      <c r="Y1485" s="2"/>
      <c r="Z1485" s="2"/>
      <c r="AA1485" s="2"/>
    </row>
    <row r="1486" spans="1:27" ht="27.75" customHeight="1" x14ac:dyDescent="0.25">
      <c r="A1486" s="125"/>
      <c r="B1486" s="249" t="s">
        <v>2</v>
      </c>
      <c r="C1486" s="249" t="s">
        <v>3</v>
      </c>
      <c r="D1486" s="249" t="s">
        <v>4</v>
      </c>
      <c r="E1486" s="249" t="s">
        <v>600</v>
      </c>
      <c r="F1486" s="249"/>
      <c r="G1486" s="249"/>
      <c r="H1486" s="249" t="s">
        <v>600</v>
      </c>
      <c r="I1486" s="126"/>
      <c r="J1486" s="127"/>
      <c r="K1486" s="18"/>
      <c r="L1486" s="18"/>
      <c r="M1486" s="2"/>
      <c r="N1486" s="2"/>
      <c r="O1486" s="2"/>
      <c r="P1486" s="2"/>
      <c r="Q1486" s="2"/>
      <c r="R1486" s="2"/>
      <c r="S1486" s="2"/>
      <c r="T1486" s="2"/>
      <c r="U1486" s="2"/>
      <c r="V1486" s="2"/>
      <c r="W1486" s="2"/>
      <c r="X1486" s="2"/>
      <c r="Y1486" s="2"/>
      <c r="Z1486" s="2"/>
      <c r="AA1486" s="2"/>
    </row>
    <row r="1487" spans="1:27" ht="15" customHeight="1" x14ac:dyDescent="0.25">
      <c r="A1487" s="125"/>
      <c r="B1487" s="259" t="s">
        <v>769</v>
      </c>
      <c r="C1487" s="313"/>
      <c r="D1487" s="313"/>
      <c r="E1487" s="313"/>
      <c r="F1487" s="313"/>
      <c r="G1487" s="313"/>
      <c r="H1487" s="299">
        <v>6.06</v>
      </c>
      <c r="I1487" s="288"/>
      <c r="J1487" s="258"/>
      <c r="K1487" s="18"/>
      <c r="L1487" s="18"/>
      <c r="M1487" s="2"/>
      <c r="N1487" s="2"/>
      <c r="O1487" s="2"/>
      <c r="P1487" s="2"/>
      <c r="Q1487" s="2"/>
      <c r="R1487" s="2"/>
      <c r="S1487" s="2"/>
      <c r="T1487" s="2"/>
      <c r="U1487" s="2"/>
      <c r="V1487" s="2"/>
      <c r="W1487" s="2"/>
      <c r="X1487" s="2"/>
      <c r="Y1487" s="2"/>
      <c r="Z1487" s="2"/>
      <c r="AA1487" s="2"/>
    </row>
    <row r="1488" spans="1:27" ht="15" customHeight="1" x14ac:dyDescent="0.25">
      <c r="A1488" s="125"/>
      <c r="B1488" s="259" t="s">
        <v>722</v>
      </c>
      <c r="C1488" s="313"/>
      <c r="D1488" s="313"/>
      <c r="E1488" s="313"/>
      <c r="F1488" s="313"/>
      <c r="G1488" s="313"/>
      <c r="H1488" s="299">
        <v>22.44</v>
      </c>
      <c r="I1488" s="288"/>
      <c r="J1488" s="258"/>
      <c r="K1488" s="18"/>
      <c r="L1488" s="18"/>
      <c r="M1488" s="2"/>
      <c r="N1488" s="2"/>
      <c r="O1488" s="2"/>
      <c r="P1488" s="2"/>
      <c r="Q1488" s="2"/>
      <c r="R1488" s="2"/>
      <c r="S1488" s="2"/>
      <c r="T1488" s="2"/>
      <c r="U1488" s="2"/>
      <c r="V1488" s="2"/>
      <c r="W1488" s="2"/>
      <c r="X1488" s="2"/>
      <c r="Y1488" s="2"/>
      <c r="Z1488" s="2"/>
      <c r="AA1488" s="2"/>
    </row>
    <row r="1489" spans="1:27" ht="15" customHeight="1" x14ac:dyDescent="0.25">
      <c r="A1489" s="125"/>
      <c r="B1489" s="259" t="s">
        <v>723</v>
      </c>
      <c r="C1489" s="313"/>
      <c r="D1489" s="313"/>
      <c r="E1489" s="313"/>
      <c r="F1489" s="313"/>
      <c r="G1489" s="313"/>
      <c r="H1489" s="299">
        <v>17.760000000000002</v>
      </c>
      <c r="I1489" s="288"/>
      <c r="J1489" s="258"/>
      <c r="K1489" s="18"/>
      <c r="L1489" s="18"/>
      <c r="M1489" s="2"/>
      <c r="N1489" s="2"/>
      <c r="O1489" s="2"/>
      <c r="P1489" s="2"/>
      <c r="Q1489" s="2"/>
      <c r="R1489" s="2"/>
      <c r="S1489" s="2"/>
      <c r="T1489" s="2"/>
      <c r="U1489" s="2"/>
      <c r="V1489" s="2"/>
      <c r="W1489" s="2"/>
      <c r="X1489" s="2"/>
      <c r="Y1489" s="2"/>
      <c r="Z1489" s="2"/>
      <c r="AA1489" s="2"/>
    </row>
    <row r="1490" spans="1:27" ht="15" customHeight="1" x14ac:dyDescent="0.25">
      <c r="A1490" s="125"/>
      <c r="B1490" s="259" t="s">
        <v>724</v>
      </c>
      <c r="C1490" s="313"/>
      <c r="D1490" s="313"/>
      <c r="E1490" s="313"/>
      <c r="F1490" s="313"/>
      <c r="G1490" s="313"/>
      <c r="H1490" s="299">
        <v>15.9</v>
      </c>
      <c r="I1490" s="288"/>
      <c r="J1490" s="258"/>
      <c r="K1490" s="18"/>
      <c r="L1490" s="18"/>
      <c r="M1490" s="2"/>
      <c r="N1490" s="2"/>
      <c r="O1490" s="2"/>
      <c r="P1490" s="2"/>
      <c r="Q1490" s="2"/>
      <c r="R1490" s="2"/>
      <c r="S1490" s="2"/>
      <c r="T1490" s="2"/>
      <c r="U1490" s="2"/>
      <c r="V1490" s="2"/>
      <c r="W1490" s="2"/>
      <c r="X1490" s="2"/>
      <c r="Y1490" s="2"/>
      <c r="Z1490" s="2"/>
      <c r="AA1490" s="2"/>
    </row>
    <row r="1491" spans="1:27" ht="15" customHeight="1" x14ac:dyDescent="0.25">
      <c r="A1491" s="125"/>
      <c r="B1491" s="259" t="s">
        <v>788</v>
      </c>
      <c r="C1491" s="313"/>
      <c r="D1491" s="313"/>
      <c r="E1491" s="313"/>
      <c r="F1491" s="313"/>
      <c r="G1491" s="313"/>
      <c r="H1491" s="299">
        <v>22.66</v>
      </c>
      <c r="I1491" s="288"/>
      <c r="J1491" s="258"/>
      <c r="K1491" s="18"/>
      <c r="L1491" s="18"/>
      <c r="M1491" s="2"/>
      <c r="N1491" s="2"/>
      <c r="O1491" s="2"/>
      <c r="P1491" s="2"/>
      <c r="Q1491" s="2"/>
      <c r="R1491" s="2"/>
      <c r="S1491" s="2"/>
      <c r="T1491" s="2"/>
      <c r="U1491" s="2"/>
      <c r="V1491" s="2"/>
      <c r="W1491" s="2"/>
      <c r="X1491" s="2"/>
      <c r="Y1491" s="2"/>
      <c r="Z1491" s="2"/>
      <c r="AA1491" s="2"/>
    </row>
    <row r="1492" spans="1:27" ht="15" customHeight="1" x14ac:dyDescent="0.25">
      <c r="A1492" s="125"/>
      <c r="B1492" s="259" t="s">
        <v>727</v>
      </c>
      <c r="C1492" s="313"/>
      <c r="D1492" s="313"/>
      <c r="E1492" s="313"/>
      <c r="F1492" s="313"/>
      <c r="G1492" s="313"/>
      <c r="H1492" s="299">
        <v>7.65</v>
      </c>
      <c r="I1492" s="312"/>
      <c r="J1492" s="258"/>
      <c r="K1492" s="18"/>
      <c r="L1492" s="18"/>
      <c r="M1492" s="2"/>
      <c r="N1492" s="2"/>
      <c r="O1492" s="2"/>
      <c r="P1492" s="2"/>
      <c r="Q1492" s="2"/>
      <c r="R1492" s="2"/>
      <c r="S1492" s="2"/>
      <c r="T1492" s="2"/>
      <c r="U1492" s="2"/>
      <c r="V1492" s="2"/>
      <c r="W1492" s="2"/>
      <c r="X1492" s="2"/>
      <c r="Y1492" s="2"/>
      <c r="Z1492" s="2"/>
      <c r="AA1492" s="2"/>
    </row>
    <row r="1493" spans="1:27" ht="15" customHeight="1" x14ac:dyDescent="0.25">
      <c r="A1493" s="125"/>
      <c r="B1493" s="259" t="s">
        <v>187</v>
      </c>
      <c r="C1493" s="304">
        <v>1</v>
      </c>
      <c r="D1493" s="304">
        <v>3</v>
      </c>
      <c r="E1493" s="304">
        <v>6.75</v>
      </c>
      <c r="F1493" s="304"/>
      <c r="G1493" s="304"/>
      <c r="H1493" s="299">
        <f>2*(D1493+E1493)</f>
        <v>19.5</v>
      </c>
      <c r="I1493" s="312"/>
      <c r="J1493" s="258"/>
      <c r="K1493" s="18"/>
      <c r="L1493" s="18"/>
      <c r="M1493" s="2"/>
      <c r="N1493" s="2"/>
      <c r="O1493" s="2"/>
      <c r="P1493" s="2"/>
      <c r="Q1493" s="2"/>
      <c r="R1493" s="2"/>
      <c r="S1493" s="2"/>
      <c r="T1493" s="2"/>
      <c r="U1493" s="2"/>
      <c r="V1493" s="2"/>
      <c r="W1493" s="2"/>
      <c r="X1493" s="2"/>
      <c r="Y1493" s="2"/>
      <c r="Z1493" s="2"/>
      <c r="AA1493" s="2"/>
    </row>
    <row r="1494" spans="1:27" ht="15" customHeight="1" x14ac:dyDescent="0.25">
      <c r="A1494" s="125"/>
      <c r="B1494" s="426" t="s">
        <v>37</v>
      </c>
      <c r="C1494" s="426"/>
      <c r="D1494" s="426"/>
      <c r="E1494" s="426"/>
      <c r="F1494" s="286"/>
      <c r="G1494" s="286"/>
      <c r="H1494" s="314">
        <f>SUM(H1487:H1493)</f>
        <v>111.97000000000001</v>
      </c>
      <c r="I1494" s="128"/>
      <c r="J1494" s="131"/>
      <c r="K1494" s="18"/>
      <c r="L1494" s="18"/>
      <c r="M1494" s="2"/>
      <c r="N1494" s="2"/>
      <c r="O1494" s="2"/>
      <c r="P1494" s="2"/>
      <c r="Q1494" s="2"/>
      <c r="R1494" s="2"/>
      <c r="S1494" s="2"/>
      <c r="T1494" s="2"/>
      <c r="U1494" s="2"/>
      <c r="V1494" s="2"/>
      <c r="W1494" s="2"/>
      <c r="X1494" s="2"/>
      <c r="Y1494" s="2"/>
      <c r="Z1494" s="2"/>
      <c r="AA1494" s="2"/>
    </row>
    <row r="1495" spans="1:27" ht="15" customHeight="1" x14ac:dyDescent="0.25">
      <c r="A1495" s="125"/>
      <c r="B1495" s="287"/>
      <c r="C1495" s="287"/>
      <c r="D1495" s="287"/>
      <c r="E1495" s="287"/>
      <c r="F1495" s="287"/>
      <c r="G1495" s="287"/>
      <c r="H1495" s="287"/>
      <c r="I1495" s="140"/>
      <c r="J1495" s="131"/>
      <c r="K1495" s="18"/>
      <c r="L1495" s="18"/>
      <c r="M1495" s="2"/>
      <c r="N1495" s="2"/>
      <c r="O1495" s="2"/>
      <c r="P1495" s="2"/>
      <c r="Q1495" s="2"/>
      <c r="R1495" s="2"/>
      <c r="S1495" s="2"/>
      <c r="T1495" s="2"/>
      <c r="U1495" s="2"/>
      <c r="V1495" s="2"/>
      <c r="W1495" s="2"/>
      <c r="X1495" s="2"/>
      <c r="Y1495" s="2"/>
      <c r="Z1495" s="2"/>
      <c r="AA1495" s="2"/>
    </row>
    <row r="1496" spans="1:27" ht="15" customHeight="1" x14ac:dyDescent="0.25">
      <c r="A1496" s="307" t="s">
        <v>791</v>
      </c>
      <c r="B1496" s="398" t="s">
        <v>790</v>
      </c>
      <c r="C1496" s="398"/>
      <c r="D1496" s="398"/>
      <c r="E1496" s="398"/>
      <c r="F1496" s="398"/>
      <c r="G1496" s="398"/>
      <c r="H1496" s="398"/>
      <c r="I1496" s="287"/>
      <c r="J1496" s="246"/>
      <c r="K1496" s="18"/>
      <c r="L1496" s="18"/>
      <c r="M1496" s="2"/>
      <c r="N1496" s="2"/>
      <c r="O1496" s="2"/>
      <c r="P1496" s="2"/>
      <c r="Q1496" s="2"/>
      <c r="R1496" s="2"/>
      <c r="S1496" s="2"/>
      <c r="T1496" s="2"/>
      <c r="U1496" s="2"/>
      <c r="V1496" s="2"/>
      <c r="W1496" s="2"/>
      <c r="X1496" s="2"/>
      <c r="Y1496" s="2"/>
      <c r="Z1496" s="2"/>
      <c r="AA1496" s="2"/>
    </row>
    <row r="1497" spans="1:27" ht="15" customHeight="1" x14ac:dyDescent="0.25">
      <c r="A1497" s="125"/>
      <c r="B1497" s="249" t="s">
        <v>2</v>
      </c>
      <c r="C1497" s="249" t="s">
        <v>3</v>
      </c>
      <c r="D1497" s="249" t="s">
        <v>4</v>
      </c>
      <c r="E1497" s="249"/>
      <c r="F1497" s="249" t="s">
        <v>600</v>
      </c>
      <c r="G1497" s="249"/>
      <c r="H1497" s="249" t="s">
        <v>600</v>
      </c>
      <c r="I1497" s="126"/>
      <c r="J1497" s="127"/>
      <c r="K1497" s="18"/>
      <c r="L1497" s="18"/>
      <c r="M1497" s="2"/>
      <c r="N1497" s="2"/>
      <c r="O1497" s="2"/>
      <c r="P1497" s="2"/>
      <c r="Q1497" s="2"/>
      <c r="R1497" s="2"/>
      <c r="S1497" s="2"/>
      <c r="T1497" s="2"/>
      <c r="U1497" s="2"/>
      <c r="V1497" s="2"/>
      <c r="W1497" s="2"/>
      <c r="X1497" s="2"/>
      <c r="Y1497" s="2"/>
      <c r="Z1497" s="2"/>
      <c r="AA1497" s="2"/>
    </row>
    <row r="1498" spans="1:27" ht="15" customHeight="1" x14ac:dyDescent="0.25">
      <c r="A1498" s="125"/>
      <c r="B1498" s="427" t="s">
        <v>716</v>
      </c>
      <c r="C1498" s="304">
        <v>2</v>
      </c>
      <c r="D1498" s="304">
        <v>1.6</v>
      </c>
      <c r="E1498" s="304"/>
      <c r="F1498" s="304">
        <v>2</v>
      </c>
      <c r="G1498" s="317"/>
      <c r="H1498" s="299">
        <f t="shared" ref="H1498:H1503" si="43">(D1498+F1498)*2*C1498</f>
        <v>14.4</v>
      </c>
      <c r="I1498" s="288"/>
      <c r="J1498" s="258"/>
      <c r="K1498" s="18"/>
      <c r="L1498" s="18"/>
      <c r="M1498" s="2"/>
      <c r="N1498" s="2"/>
      <c r="O1498" s="2"/>
      <c r="P1498" s="2"/>
      <c r="Q1498" s="2"/>
      <c r="R1498" s="2"/>
      <c r="S1498" s="2"/>
      <c r="T1498" s="2"/>
      <c r="U1498" s="2"/>
      <c r="V1498" s="2"/>
      <c r="W1498" s="2"/>
      <c r="X1498" s="2"/>
      <c r="Y1498" s="2"/>
      <c r="Z1498" s="2"/>
      <c r="AA1498" s="2"/>
    </row>
    <row r="1499" spans="1:27" ht="15" customHeight="1" x14ac:dyDescent="0.25">
      <c r="A1499" s="125"/>
      <c r="B1499" s="427"/>
      <c r="C1499" s="304">
        <v>2</v>
      </c>
      <c r="D1499" s="304">
        <v>1.2</v>
      </c>
      <c r="E1499" s="304"/>
      <c r="F1499" s="304">
        <v>2</v>
      </c>
      <c r="G1499" s="317"/>
      <c r="H1499" s="299">
        <f t="shared" si="43"/>
        <v>12.8</v>
      </c>
      <c r="I1499" s="288"/>
      <c r="J1499" s="258"/>
      <c r="K1499" s="18"/>
      <c r="L1499" s="18"/>
      <c r="M1499" s="2"/>
      <c r="N1499" s="2"/>
      <c r="O1499" s="2"/>
      <c r="P1499" s="2"/>
      <c r="Q1499" s="2"/>
      <c r="R1499" s="2"/>
      <c r="S1499" s="2"/>
      <c r="T1499" s="2"/>
      <c r="U1499" s="2"/>
      <c r="V1499" s="2"/>
      <c r="W1499" s="2"/>
      <c r="X1499" s="2"/>
      <c r="Y1499" s="2"/>
      <c r="Z1499" s="2"/>
      <c r="AA1499" s="2"/>
    </row>
    <row r="1500" spans="1:27" ht="15" customHeight="1" x14ac:dyDescent="0.25">
      <c r="A1500" s="125"/>
      <c r="B1500" s="259" t="s">
        <v>30</v>
      </c>
      <c r="C1500" s="304">
        <v>1</v>
      </c>
      <c r="D1500" s="304">
        <v>4.45</v>
      </c>
      <c r="E1500" s="304"/>
      <c r="F1500" s="304">
        <v>5</v>
      </c>
      <c r="G1500" s="317"/>
      <c r="H1500" s="299">
        <f t="shared" si="43"/>
        <v>18.899999999999999</v>
      </c>
      <c r="I1500" s="288"/>
      <c r="J1500" s="258"/>
      <c r="K1500" s="18"/>
      <c r="L1500" s="18"/>
      <c r="M1500" s="2"/>
      <c r="N1500" s="2"/>
      <c r="O1500" s="2"/>
      <c r="P1500" s="2"/>
      <c r="Q1500" s="2"/>
      <c r="R1500" s="2"/>
      <c r="S1500" s="2"/>
      <c r="T1500" s="2"/>
      <c r="U1500" s="2"/>
      <c r="V1500" s="2"/>
      <c r="W1500" s="2"/>
      <c r="X1500" s="2"/>
      <c r="Y1500" s="2"/>
      <c r="Z1500" s="2"/>
      <c r="AA1500" s="2"/>
    </row>
    <row r="1501" spans="1:27" ht="15" customHeight="1" x14ac:dyDescent="0.25">
      <c r="A1501" s="125"/>
      <c r="B1501" s="259" t="s">
        <v>717</v>
      </c>
      <c r="C1501" s="304">
        <v>1</v>
      </c>
      <c r="D1501" s="304">
        <v>2.4</v>
      </c>
      <c r="E1501" s="304"/>
      <c r="F1501" s="304">
        <v>3.6</v>
      </c>
      <c r="G1501" s="317"/>
      <c r="H1501" s="299">
        <f t="shared" si="43"/>
        <v>12</v>
      </c>
      <c r="I1501" s="288"/>
      <c r="J1501" s="258"/>
      <c r="K1501" s="18"/>
      <c r="L1501" s="18"/>
      <c r="M1501" s="2"/>
      <c r="N1501" s="2"/>
      <c r="O1501" s="2"/>
      <c r="P1501" s="2"/>
      <c r="Q1501" s="2"/>
      <c r="R1501" s="2"/>
      <c r="S1501" s="2"/>
      <c r="T1501" s="2"/>
      <c r="U1501" s="2"/>
      <c r="V1501" s="2"/>
      <c r="W1501" s="2"/>
      <c r="X1501" s="2"/>
      <c r="Y1501" s="2"/>
      <c r="Z1501" s="2"/>
      <c r="AA1501" s="2"/>
    </row>
    <row r="1502" spans="1:27" ht="15" customHeight="1" x14ac:dyDescent="0.25">
      <c r="A1502" s="125"/>
      <c r="B1502" s="259" t="s">
        <v>718</v>
      </c>
      <c r="C1502" s="304">
        <v>1</v>
      </c>
      <c r="D1502" s="304">
        <v>2.4</v>
      </c>
      <c r="E1502" s="304"/>
      <c r="F1502" s="304">
        <v>2.85</v>
      </c>
      <c r="G1502" s="317"/>
      <c r="H1502" s="299">
        <f t="shared" si="43"/>
        <v>10.5</v>
      </c>
      <c r="I1502" s="288"/>
      <c r="J1502" s="258"/>
      <c r="K1502" s="18"/>
      <c r="L1502" s="18"/>
      <c r="M1502" s="2"/>
      <c r="N1502" s="2"/>
      <c r="O1502" s="2"/>
      <c r="P1502" s="2"/>
      <c r="Q1502" s="2"/>
      <c r="R1502" s="2"/>
      <c r="S1502" s="2"/>
      <c r="T1502" s="2"/>
      <c r="U1502" s="2"/>
      <c r="V1502" s="2"/>
      <c r="W1502" s="2"/>
      <c r="X1502" s="2"/>
      <c r="Y1502" s="2"/>
      <c r="Z1502" s="2"/>
      <c r="AA1502" s="2"/>
    </row>
    <row r="1503" spans="1:27" ht="15" customHeight="1" x14ac:dyDescent="0.25">
      <c r="A1503" s="125"/>
      <c r="B1503" s="259" t="s">
        <v>21</v>
      </c>
      <c r="C1503" s="304">
        <v>1</v>
      </c>
      <c r="D1503" s="304">
        <v>3.06</v>
      </c>
      <c r="E1503" s="304"/>
      <c r="F1503" s="304">
        <v>5.4</v>
      </c>
      <c r="G1503" s="317"/>
      <c r="H1503" s="299">
        <f t="shared" si="43"/>
        <v>16.920000000000002</v>
      </c>
      <c r="I1503" s="288"/>
      <c r="J1503" s="258"/>
      <c r="K1503" s="18"/>
      <c r="L1503" s="18"/>
      <c r="M1503" s="2"/>
      <c r="N1503" s="2"/>
      <c r="O1503" s="2"/>
      <c r="P1503" s="2"/>
      <c r="Q1503" s="2"/>
      <c r="R1503" s="2"/>
      <c r="S1503" s="2"/>
      <c r="T1503" s="2"/>
      <c r="U1503" s="2"/>
      <c r="V1503" s="2"/>
      <c r="W1503" s="2"/>
      <c r="X1503" s="2"/>
      <c r="Y1503" s="2"/>
      <c r="Z1503" s="2"/>
      <c r="AA1503" s="2"/>
    </row>
    <row r="1504" spans="1:27" ht="15" customHeight="1" x14ac:dyDescent="0.25">
      <c r="A1504" s="125"/>
      <c r="B1504" s="259" t="s">
        <v>719</v>
      </c>
      <c r="C1504" s="304"/>
      <c r="D1504" s="304"/>
      <c r="E1504" s="304"/>
      <c r="F1504" s="304"/>
      <c r="G1504" s="317"/>
      <c r="H1504" s="299">
        <v>8.25</v>
      </c>
      <c r="I1504" s="288"/>
      <c r="J1504" s="258"/>
      <c r="K1504" s="18"/>
      <c r="L1504" s="18"/>
      <c r="M1504" s="2"/>
      <c r="N1504" s="2"/>
      <c r="O1504" s="2"/>
      <c r="P1504" s="2"/>
      <c r="Q1504" s="2"/>
      <c r="R1504" s="2"/>
      <c r="S1504" s="2"/>
      <c r="T1504" s="2"/>
      <c r="U1504" s="2"/>
      <c r="V1504" s="2"/>
      <c r="W1504" s="2"/>
      <c r="X1504" s="2"/>
      <c r="Y1504" s="2"/>
      <c r="Z1504" s="2"/>
      <c r="AA1504" s="2"/>
    </row>
    <row r="1505" spans="1:27" ht="15" customHeight="1" x14ac:dyDescent="0.25">
      <c r="A1505" s="125"/>
      <c r="B1505" s="259" t="s">
        <v>720</v>
      </c>
      <c r="C1505" s="304"/>
      <c r="D1505" s="304"/>
      <c r="E1505" s="304"/>
      <c r="F1505" s="304"/>
      <c r="G1505" s="317"/>
      <c r="H1505" s="299">
        <v>17.2</v>
      </c>
      <c r="I1505" s="288"/>
      <c r="J1505" s="258"/>
      <c r="K1505" s="18"/>
      <c r="L1505" s="18"/>
      <c r="M1505" s="2"/>
      <c r="N1505" s="2"/>
      <c r="O1505" s="2"/>
      <c r="P1505" s="2"/>
      <c r="Q1505" s="2"/>
      <c r="R1505" s="2"/>
      <c r="S1505" s="2"/>
      <c r="T1505" s="2"/>
      <c r="U1505" s="2"/>
      <c r="V1505" s="2"/>
      <c r="W1505" s="2"/>
      <c r="X1505" s="2"/>
      <c r="Y1505" s="2"/>
      <c r="Z1505" s="2"/>
      <c r="AA1505" s="2"/>
    </row>
    <row r="1506" spans="1:27" ht="15" customHeight="1" x14ac:dyDescent="0.25">
      <c r="A1506" s="125"/>
      <c r="B1506" s="259" t="s">
        <v>721</v>
      </c>
      <c r="C1506" s="304"/>
      <c r="D1506" s="304"/>
      <c r="E1506" s="304"/>
      <c r="F1506" s="304"/>
      <c r="G1506" s="317"/>
      <c r="H1506" s="299">
        <v>17.2</v>
      </c>
      <c r="I1506" s="288"/>
      <c r="J1506" s="258"/>
      <c r="K1506" s="18"/>
      <c r="L1506" s="18"/>
      <c r="M1506" s="2"/>
      <c r="N1506" s="2"/>
      <c r="O1506" s="2"/>
      <c r="P1506" s="2"/>
      <c r="Q1506" s="2"/>
      <c r="R1506" s="2"/>
      <c r="S1506" s="2"/>
      <c r="T1506" s="2"/>
      <c r="U1506" s="2"/>
      <c r="V1506" s="2"/>
      <c r="W1506" s="2"/>
      <c r="X1506" s="2"/>
      <c r="Y1506" s="2"/>
      <c r="Z1506" s="2"/>
      <c r="AA1506" s="2"/>
    </row>
    <row r="1507" spans="1:27" ht="15" customHeight="1" x14ac:dyDescent="0.25">
      <c r="A1507" s="125"/>
      <c r="B1507" s="259" t="s">
        <v>759</v>
      </c>
      <c r="C1507" s="304"/>
      <c r="D1507" s="304"/>
      <c r="E1507" s="304"/>
      <c r="F1507" s="304"/>
      <c r="G1507" s="317"/>
      <c r="H1507" s="299">
        <v>34.1</v>
      </c>
      <c r="I1507" s="288"/>
      <c r="J1507" s="258"/>
      <c r="K1507" s="18"/>
      <c r="L1507" s="18"/>
      <c r="M1507" s="2"/>
      <c r="N1507" s="2"/>
      <c r="O1507" s="2"/>
      <c r="P1507" s="2"/>
      <c r="Q1507" s="2"/>
      <c r="R1507" s="2"/>
      <c r="S1507" s="2"/>
      <c r="T1507" s="2"/>
      <c r="U1507" s="2"/>
      <c r="V1507" s="2"/>
      <c r="W1507" s="2"/>
      <c r="X1507" s="2"/>
      <c r="Y1507" s="2"/>
      <c r="Z1507" s="2"/>
      <c r="AA1507" s="2"/>
    </row>
    <row r="1508" spans="1:27" ht="15" customHeight="1" x14ac:dyDescent="0.25">
      <c r="A1508" s="125"/>
      <c r="B1508" s="259" t="s">
        <v>760</v>
      </c>
      <c r="C1508" s="304"/>
      <c r="D1508" s="304"/>
      <c r="E1508" s="304"/>
      <c r="F1508" s="304"/>
      <c r="G1508" s="317"/>
      <c r="H1508" s="299">
        <v>12.4</v>
      </c>
      <c r="I1508" s="288"/>
      <c r="J1508" s="258"/>
      <c r="K1508" s="18"/>
      <c r="L1508" s="18"/>
      <c r="M1508" s="2"/>
      <c r="N1508" s="2"/>
      <c r="O1508" s="2"/>
      <c r="P1508" s="2"/>
      <c r="Q1508" s="2"/>
      <c r="R1508" s="2"/>
      <c r="S1508" s="2"/>
      <c r="T1508" s="2"/>
      <c r="U1508" s="2"/>
      <c r="V1508" s="2"/>
      <c r="W1508" s="2"/>
      <c r="X1508" s="2"/>
      <c r="Y1508" s="2"/>
      <c r="Z1508" s="2"/>
      <c r="AA1508" s="2"/>
    </row>
    <row r="1509" spans="1:27" ht="15" customHeight="1" x14ac:dyDescent="0.25">
      <c r="A1509" s="125"/>
      <c r="B1509" s="259" t="s">
        <v>761</v>
      </c>
      <c r="C1509" s="304"/>
      <c r="D1509" s="304"/>
      <c r="E1509" s="304"/>
      <c r="F1509" s="304"/>
      <c r="G1509" s="317"/>
      <c r="H1509" s="299">
        <v>13.3</v>
      </c>
      <c r="I1509" s="288"/>
      <c r="J1509" s="258"/>
      <c r="K1509" s="18"/>
      <c r="L1509" s="18"/>
      <c r="M1509" s="2"/>
      <c r="N1509" s="2"/>
      <c r="O1509" s="2"/>
      <c r="P1509" s="2"/>
      <c r="Q1509" s="2"/>
      <c r="R1509" s="2"/>
      <c r="S1509" s="2"/>
      <c r="T1509" s="2"/>
      <c r="U1509" s="2"/>
      <c r="V1509" s="2"/>
      <c r="W1509" s="2"/>
      <c r="X1509" s="2"/>
      <c r="Y1509" s="2"/>
      <c r="Z1509" s="2"/>
      <c r="AA1509" s="2"/>
    </row>
    <row r="1510" spans="1:27" ht="15" customHeight="1" x14ac:dyDescent="0.25">
      <c r="A1510" s="125"/>
      <c r="B1510" s="259" t="s">
        <v>27</v>
      </c>
      <c r="C1510" s="313"/>
      <c r="D1510" s="313"/>
      <c r="E1510" s="313"/>
      <c r="F1510" s="313"/>
      <c r="G1510" s="318"/>
      <c r="H1510" s="299">
        <v>8.76</v>
      </c>
      <c r="I1510" s="312"/>
      <c r="J1510" s="258"/>
      <c r="K1510" s="18"/>
      <c r="L1510" s="18"/>
      <c r="M1510" s="2"/>
      <c r="N1510" s="2"/>
      <c r="O1510" s="2"/>
      <c r="P1510" s="2"/>
      <c r="Q1510" s="2"/>
      <c r="R1510" s="2"/>
      <c r="S1510" s="2"/>
      <c r="T1510" s="2"/>
      <c r="U1510" s="2"/>
      <c r="V1510" s="2"/>
      <c r="W1510" s="2"/>
      <c r="X1510" s="2"/>
      <c r="Y1510" s="2"/>
      <c r="Z1510" s="2"/>
      <c r="AA1510" s="2"/>
    </row>
    <row r="1511" spans="1:27" ht="15" customHeight="1" x14ac:dyDescent="0.25">
      <c r="A1511" s="125"/>
      <c r="B1511" s="426" t="s">
        <v>37</v>
      </c>
      <c r="C1511" s="426"/>
      <c r="D1511" s="426"/>
      <c r="E1511" s="426"/>
      <c r="F1511" s="286"/>
      <c r="G1511" s="286"/>
      <c r="H1511" s="314">
        <f>SUM(H1498:H1510)</f>
        <v>196.73</v>
      </c>
      <c r="I1511" s="128"/>
      <c r="J1511" s="131"/>
      <c r="K1511" s="18"/>
      <c r="L1511" s="18"/>
      <c r="M1511" s="2"/>
      <c r="N1511" s="2"/>
      <c r="O1511" s="2"/>
      <c r="P1511" s="2"/>
      <c r="Q1511" s="2"/>
      <c r="R1511" s="2"/>
      <c r="S1511" s="2"/>
      <c r="T1511" s="2"/>
      <c r="U1511" s="2"/>
      <c r="V1511" s="2"/>
      <c r="W1511" s="2"/>
      <c r="X1511" s="2"/>
      <c r="Y1511" s="2"/>
      <c r="Z1511" s="2"/>
      <c r="AA1511" s="2"/>
    </row>
    <row r="1512" spans="1:27" ht="15" customHeight="1" x14ac:dyDescent="0.25">
      <c r="A1512" s="14"/>
      <c r="B1512" s="15"/>
      <c r="C1512" s="15"/>
      <c r="D1512" s="15"/>
      <c r="E1512" s="15"/>
      <c r="F1512" s="15"/>
      <c r="G1512" s="15"/>
      <c r="H1512" s="281"/>
      <c r="I1512" s="285"/>
      <c r="J1512" s="208"/>
      <c r="K1512" s="18"/>
      <c r="L1512" s="18"/>
      <c r="M1512" s="2"/>
      <c r="N1512" s="2"/>
      <c r="O1512" s="2"/>
      <c r="P1512" s="2"/>
      <c r="Q1512" s="2"/>
      <c r="R1512" s="2"/>
      <c r="S1512" s="2"/>
      <c r="T1512" s="2"/>
      <c r="U1512" s="2"/>
      <c r="V1512" s="2"/>
      <c r="W1512" s="2"/>
      <c r="X1512" s="2"/>
      <c r="Y1512" s="2"/>
      <c r="Z1512" s="2"/>
      <c r="AA1512" s="2"/>
    </row>
    <row r="1513" spans="1:27" ht="15" customHeight="1" x14ac:dyDescent="0.25">
      <c r="A1513" s="248" t="s">
        <v>778</v>
      </c>
      <c r="B1513" s="398" t="s">
        <v>792</v>
      </c>
      <c r="C1513" s="398"/>
      <c r="D1513" s="398"/>
      <c r="E1513" s="398"/>
      <c r="F1513" s="398"/>
      <c r="G1513" s="398"/>
      <c r="H1513" s="398"/>
      <c r="I1513" s="123"/>
      <c r="J1513" s="208"/>
      <c r="K1513" s="18"/>
      <c r="L1513" s="18"/>
      <c r="M1513" s="2"/>
      <c r="N1513" s="2"/>
      <c r="O1513" s="2"/>
      <c r="P1513" s="2"/>
      <c r="Q1513" s="2"/>
      <c r="R1513" s="2"/>
      <c r="S1513" s="2"/>
      <c r="T1513" s="2"/>
      <c r="U1513" s="2"/>
      <c r="V1513" s="2"/>
      <c r="W1513" s="2"/>
      <c r="X1513" s="2"/>
      <c r="Y1513" s="2"/>
      <c r="Z1513" s="2"/>
      <c r="AA1513" s="2"/>
    </row>
    <row r="1514" spans="1:27" ht="15" customHeight="1" x14ac:dyDescent="0.25">
      <c r="A1514" s="125"/>
      <c r="B1514" s="315" t="s">
        <v>2</v>
      </c>
      <c r="C1514" s="315" t="s">
        <v>3</v>
      </c>
      <c r="D1514" s="315" t="s">
        <v>4</v>
      </c>
      <c r="E1514" s="315"/>
      <c r="F1514" s="315" t="s">
        <v>6</v>
      </c>
      <c r="G1514" s="316" t="s">
        <v>600</v>
      </c>
      <c r="H1514" s="126"/>
      <c r="I1514" s="127"/>
      <c r="J1514" s="18"/>
      <c r="K1514" s="18"/>
      <c r="L1514" s="18"/>
      <c r="M1514" s="2"/>
      <c r="N1514" s="2"/>
      <c r="O1514" s="2"/>
      <c r="P1514" s="2"/>
      <c r="Q1514" s="2"/>
      <c r="R1514" s="2"/>
      <c r="S1514" s="2"/>
      <c r="T1514" s="2"/>
      <c r="U1514" s="2"/>
      <c r="V1514" s="2"/>
      <c r="W1514" s="2"/>
      <c r="X1514" s="2"/>
      <c r="Y1514" s="2"/>
      <c r="Z1514" s="2"/>
      <c r="AA1514" s="2"/>
    </row>
    <row r="1515" spans="1:27" ht="15" customHeight="1" x14ac:dyDescent="0.25">
      <c r="A1515" s="125"/>
      <c r="B1515" s="427" t="s">
        <v>714</v>
      </c>
      <c r="C1515" s="304">
        <v>1</v>
      </c>
      <c r="D1515" s="304">
        <v>1.98</v>
      </c>
      <c r="E1515" s="304"/>
      <c r="F1515" s="304"/>
      <c r="G1515" s="300">
        <f t="shared" ref="G1515:G1538" si="44">D1515*C1515</f>
        <v>1.98</v>
      </c>
      <c r="H1515" s="126"/>
      <c r="I1515" s="127"/>
      <c r="J1515" s="18"/>
      <c r="K1515" s="18"/>
      <c r="L1515" s="18"/>
      <c r="M1515" s="2"/>
      <c r="N1515" s="2"/>
      <c r="O1515" s="2"/>
      <c r="P1515" s="2"/>
      <c r="Q1515" s="2"/>
      <c r="R1515" s="2"/>
      <c r="S1515" s="2"/>
      <c r="T1515" s="2"/>
      <c r="U1515" s="2"/>
      <c r="V1515" s="2"/>
      <c r="W1515" s="2"/>
      <c r="X1515" s="2"/>
      <c r="Y1515" s="2"/>
      <c r="Z1515" s="2"/>
      <c r="AA1515" s="2"/>
    </row>
    <row r="1516" spans="1:27" ht="15" customHeight="1" x14ac:dyDescent="0.25">
      <c r="A1516" s="125"/>
      <c r="B1516" s="427"/>
      <c r="C1516" s="304">
        <v>1</v>
      </c>
      <c r="D1516" s="304">
        <v>1.26</v>
      </c>
      <c r="E1516" s="304"/>
      <c r="F1516" s="304"/>
      <c r="G1516" s="300">
        <f t="shared" si="44"/>
        <v>1.26</v>
      </c>
      <c r="H1516" s="126"/>
      <c r="I1516" s="127"/>
      <c r="J1516" s="18"/>
      <c r="K1516" s="18"/>
      <c r="L1516" s="18"/>
      <c r="M1516" s="2"/>
      <c r="N1516" s="2"/>
      <c r="O1516" s="2"/>
      <c r="P1516" s="2"/>
      <c r="Q1516" s="2"/>
      <c r="R1516" s="2"/>
      <c r="S1516" s="2"/>
      <c r="T1516" s="2"/>
      <c r="U1516" s="2"/>
      <c r="V1516" s="2"/>
      <c r="W1516" s="2"/>
      <c r="X1516" s="2"/>
      <c r="Y1516" s="2"/>
      <c r="Z1516" s="2"/>
      <c r="AA1516" s="2"/>
    </row>
    <row r="1517" spans="1:27" ht="15" customHeight="1" x14ac:dyDescent="0.25">
      <c r="A1517" s="125"/>
      <c r="B1517" s="427"/>
      <c r="C1517" s="304">
        <v>3</v>
      </c>
      <c r="D1517" s="304">
        <v>1.8</v>
      </c>
      <c r="E1517" s="304"/>
      <c r="F1517" s="304"/>
      <c r="G1517" s="300">
        <f t="shared" si="44"/>
        <v>5.4</v>
      </c>
      <c r="H1517" s="126"/>
      <c r="I1517" s="127"/>
      <c r="J1517" s="18"/>
      <c r="K1517" s="18"/>
      <c r="L1517" s="18"/>
      <c r="M1517" s="2"/>
      <c r="N1517" s="2"/>
      <c r="O1517" s="2"/>
      <c r="P1517" s="2"/>
      <c r="Q1517" s="2"/>
      <c r="R1517" s="2"/>
      <c r="S1517" s="2"/>
      <c r="T1517" s="2"/>
      <c r="U1517" s="2"/>
      <c r="V1517" s="2"/>
      <c r="W1517" s="2"/>
      <c r="X1517" s="2"/>
      <c r="Y1517" s="2"/>
      <c r="Z1517" s="2"/>
      <c r="AA1517" s="2"/>
    </row>
    <row r="1518" spans="1:27" ht="15" customHeight="1" x14ac:dyDescent="0.25">
      <c r="A1518" s="125"/>
      <c r="B1518" s="259" t="s">
        <v>768</v>
      </c>
      <c r="C1518" s="304">
        <v>1</v>
      </c>
      <c r="D1518" s="304">
        <v>1.8</v>
      </c>
      <c r="E1518" s="304"/>
      <c r="F1518" s="304"/>
      <c r="G1518" s="300">
        <f t="shared" si="44"/>
        <v>1.8</v>
      </c>
      <c r="H1518" s="126"/>
      <c r="I1518" s="127"/>
      <c r="J1518" s="18"/>
      <c r="K1518" s="18"/>
      <c r="L1518" s="18"/>
      <c r="M1518" s="2"/>
      <c r="N1518" s="2"/>
      <c r="O1518" s="2"/>
      <c r="P1518" s="2"/>
      <c r="Q1518" s="2"/>
      <c r="R1518" s="2"/>
      <c r="S1518" s="2"/>
      <c r="T1518" s="2"/>
      <c r="U1518" s="2"/>
      <c r="V1518" s="2"/>
      <c r="W1518" s="2"/>
      <c r="X1518" s="2"/>
      <c r="Y1518" s="2"/>
      <c r="Z1518" s="2"/>
      <c r="AA1518" s="2"/>
    </row>
    <row r="1519" spans="1:27" ht="15" customHeight="1" x14ac:dyDescent="0.25">
      <c r="A1519" s="125"/>
      <c r="B1519" s="305" t="s">
        <v>9</v>
      </c>
      <c r="C1519" s="304">
        <v>1</v>
      </c>
      <c r="D1519" s="304">
        <v>0.9</v>
      </c>
      <c r="E1519" s="304"/>
      <c r="F1519" s="304"/>
      <c r="G1519" s="300">
        <f t="shared" si="44"/>
        <v>0.9</v>
      </c>
      <c r="H1519" s="126"/>
      <c r="I1519" s="127"/>
      <c r="J1519" s="18"/>
      <c r="K1519" s="18"/>
      <c r="L1519" s="18"/>
      <c r="M1519" s="2"/>
      <c r="N1519" s="2"/>
      <c r="O1519" s="2"/>
      <c r="P1519" s="2"/>
      <c r="Q1519" s="2"/>
      <c r="R1519" s="2"/>
      <c r="S1519" s="2"/>
      <c r="T1519" s="2"/>
      <c r="U1519" s="2"/>
      <c r="V1519" s="2"/>
      <c r="W1519" s="2"/>
      <c r="X1519" s="2"/>
      <c r="Y1519" s="2"/>
      <c r="Z1519" s="2"/>
      <c r="AA1519" s="2"/>
    </row>
    <row r="1520" spans="1:27" ht="15" customHeight="1" x14ac:dyDescent="0.25">
      <c r="A1520" s="125"/>
      <c r="B1520" s="427" t="s">
        <v>716</v>
      </c>
      <c r="C1520" s="304">
        <v>2</v>
      </c>
      <c r="D1520" s="304">
        <v>0.7</v>
      </c>
      <c r="E1520" s="304"/>
      <c r="F1520" s="304"/>
      <c r="G1520" s="300">
        <f t="shared" si="44"/>
        <v>1.4</v>
      </c>
      <c r="H1520" s="126"/>
      <c r="I1520" s="127"/>
      <c r="J1520" s="18"/>
      <c r="K1520" s="18"/>
      <c r="L1520" s="18"/>
      <c r="M1520" s="2"/>
      <c r="N1520" s="2"/>
      <c r="O1520" s="2"/>
      <c r="P1520" s="2"/>
      <c r="Q1520" s="2"/>
      <c r="R1520" s="2"/>
      <c r="S1520" s="2"/>
      <c r="T1520" s="2"/>
      <c r="U1520" s="2"/>
      <c r="V1520" s="2"/>
      <c r="W1520" s="2"/>
      <c r="X1520" s="2"/>
      <c r="Y1520" s="2"/>
      <c r="Z1520" s="2"/>
      <c r="AA1520" s="2"/>
    </row>
    <row r="1521" spans="1:27" ht="15" customHeight="1" x14ac:dyDescent="0.25">
      <c r="A1521" s="125"/>
      <c r="B1521" s="427"/>
      <c r="C1521" s="304">
        <v>2</v>
      </c>
      <c r="D1521" s="304">
        <v>0.9</v>
      </c>
      <c r="E1521" s="304"/>
      <c r="F1521" s="304"/>
      <c r="G1521" s="300">
        <f t="shared" si="44"/>
        <v>1.8</v>
      </c>
      <c r="H1521" s="126"/>
      <c r="I1521" s="127"/>
      <c r="J1521" s="18"/>
      <c r="K1521" s="18"/>
      <c r="L1521" s="18"/>
      <c r="M1521" s="2"/>
      <c r="N1521" s="2"/>
      <c r="O1521" s="2"/>
      <c r="P1521" s="2"/>
      <c r="Q1521" s="2"/>
      <c r="R1521" s="2"/>
      <c r="S1521" s="2"/>
      <c r="T1521" s="2"/>
      <c r="U1521" s="2"/>
      <c r="V1521" s="2"/>
      <c r="W1521" s="2"/>
      <c r="X1521" s="2"/>
      <c r="Y1521" s="2"/>
      <c r="Z1521" s="2"/>
      <c r="AA1521" s="2"/>
    </row>
    <row r="1522" spans="1:27" ht="15" customHeight="1" x14ac:dyDescent="0.25">
      <c r="A1522" s="125"/>
      <c r="B1522" s="259" t="s">
        <v>30</v>
      </c>
      <c r="C1522" s="304">
        <v>1</v>
      </c>
      <c r="D1522" s="304">
        <v>1</v>
      </c>
      <c r="E1522" s="304"/>
      <c r="F1522" s="304"/>
      <c r="G1522" s="300">
        <f t="shared" si="44"/>
        <v>1</v>
      </c>
      <c r="H1522" s="126"/>
      <c r="I1522" s="127"/>
      <c r="J1522" s="18"/>
      <c r="K1522" s="18"/>
      <c r="L1522" s="18"/>
      <c r="M1522" s="2"/>
      <c r="N1522" s="2"/>
      <c r="O1522" s="2"/>
      <c r="P1522" s="2"/>
      <c r="Q1522" s="2"/>
      <c r="R1522" s="2"/>
      <c r="S1522" s="2"/>
      <c r="T1522" s="2"/>
      <c r="U1522" s="2"/>
      <c r="V1522" s="2"/>
      <c r="W1522" s="2"/>
      <c r="X1522" s="2"/>
      <c r="Y1522" s="2"/>
      <c r="Z1522" s="2"/>
      <c r="AA1522" s="2"/>
    </row>
    <row r="1523" spans="1:27" ht="15" customHeight="1" x14ac:dyDescent="0.25">
      <c r="A1523" s="125"/>
      <c r="B1523" s="259" t="s">
        <v>717</v>
      </c>
      <c r="C1523" s="304">
        <v>1</v>
      </c>
      <c r="D1523" s="304">
        <v>1</v>
      </c>
      <c r="E1523" s="304"/>
      <c r="F1523" s="304"/>
      <c r="G1523" s="300">
        <f t="shared" si="44"/>
        <v>1</v>
      </c>
      <c r="H1523" s="126"/>
      <c r="I1523" s="127"/>
      <c r="J1523" s="18"/>
      <c r="K1523" s="18"/>
      <c r="L1523" s="18"/>
      <c r="M1523" s="2"/>
      <c r="N1523" s="2"/>
      <c r="O1523" s="2"/>
      <c r="P1523" s="2"/>
      <c r="Q1523" s="2"/>
      <c r="R1523" s="2"/>
      <c r="S1523" s="2"/>
      <c r="T1523" s="2"/>
      <c r="U1523" s="2"/>
      <c r="V1523" s="2"/>
      <c r="W1523" s="2"/>
      <c r="X1523" s="2"/>
      <c r="Y1523" s="2"/>
      <c r="Z1523" s="2"/>
      <c r="AA1523" s="2"/>
    </row>
    <row r="1524" spans="1:27" ht="15" customHeight="1" x14ac:dyDescent="0.25">
      <c r="A1524" s="125"/>
      <c r="B1524" s="259" t="s">
        <v>718</v>
      </c>
      <c r="C1524" s="304">
        <v>1</v>
      </c>
      <c r="D1524" s="304">
        <v>1</v>
      </c>
      <c r="E1524" s="304"/>
      <c r="F1524" s="304"/>
      <c r="G1524" s="300">
        <f t="shared" si="44"/>
        <v>1</v>
      </c>
      <c r="H1524" s="126"/>
      <c r="I1524" s="127"/>
      <c r="J1524" s="18"/>
      <c r="K1524" s="18"/>
      <c r="L1524" s="18"/>
      <c r="M1524" s="2"/>
      <c r="N1524" s="2"/>
      <c r="O1524" s="2"/>
      <c r="P1524" s="2"/>
      <c r="Q1524" s="2"/>
      <c r="R1524" s="2"/>
      <c r="S1524" s="2"/>
      <c r="T1524" s="2"/>
      <c r="U1524" s="2"/>
      <c r="V1524" s="2"/>
      <c r="W1524" s="2"/>
      <c r="X1524" s="2"/>
      <c r="Y1524" s="2"/>
      <c r="Z1524" s="2"/>
      <c r="AA1524" s="2"/>
    </row>
    <row r="1525" spans="1:27" ht="15" customHeight="1" x14ac:dyDescent="0.25">
      <c r="A1525" s="125"/>
      <c r="B1525" s="427" t="s">
        <v>21</v>
      </c>
      <c r="C1525" s="304">
        <v>1</v>
      </c>
      <c r="D1525" s="304">
        <v>1</v>
      </c>
      <c r="E1525" s="304"/>
      <c r="F1525" s="304"/>
      <c r="G1525" s="300">
        <f t="shared" si="44"/>
        <v>1</v>
      </c>
      <c r="H1525" s="126"/>
      <c r="I1525" s="127"/>
      <c r="J1525" s="18"/>
      <c r="K1525" s="18"/>
      <c r="L1525" s="18"/>
      <c r="M1525" s="2"/>
      <c r="N1525" s="2"/>
      <c r="O1525" s="2"/>
      <c r="P1525" s="2"/>
      <c r="Q1525" s="2"/>
      <c r="R1525" s="2"/>
      <c r="S1525" s="2"/>
      <c r="T1525" s="2"/>
      <c r="U1525" s="2"/>
      <c r="V1525" s="2"/>
      <c r="W1525" s="2"/>
      <c r="X1525" s="2"/>
      <c r="Y1525" s="2"/>
      <c r="Z1525" s="2"/>
      <c r="AA1525" s="2"/>
    </row>
    <row r="1526" spans="1:27" ht="15" customHeight="1" x14ac:dyDescent="0.25">
      <c r="A1526" s="125"/>
      <c r="B1526" s="427"/>
      <c r="C1526" s="304">
        <v>1</v>
      </c>
      <c r="D1526" s="304">
        <v>1.2</v>
      </c>
      <c r="E1526" s="304"/>
      <c r="F1526" s="304"/>
      <c r="G1526" s="300">
        <f t="shared" si="44"/>
        <v>1.2</v>
      </c>
      <c r="H1526" s="126"/>
      <c r="I1526" s="127"/>
      <c r="J1526" s="18"/>
      <c r="K1526" s="18"/>
      <c r="L1526" s="18"/>
      <c r="M1526" s="2"/>
      <c r="N1526" s="2"/>
      <c r="O1526" s="2"/>
      <c r="P1526" s="2"/>
      <c r="Q1526" s="2"/>
      <c r="R1526" s="2"/>
      <c r="S1526" s="2"/>
      <c r="T1526" s="2"/>
      <c r="U1526" s="2"/>
      <c r="V1526" s="2"/>
      <c r="W1526" s="2"/>
      <c r="X1526" s="2"/>
      <c r="Y1526" s="2"/>
      <c r="Z1526" s="2"/>
      <c r="AA1526" s="2"/>
    </row>
    <row r="1527" spans="1:27" ht="15" customHeight="1" x14ac:dyDescent="0.25">
      <c r="A1527" s="125"/>
      <c r="B1527" s="259" t="s">
        <v>719</v>
      </c>
      <c r="C1527" s="304">
        <v>1</v>
      </c>
      <c r="D1527" s="304">
        <v>1</v>
      </c>
      <c r="E1527" s="304"/>
      <c r="F1527" s="304"/>
      <c r="G1527" s="300">
        <f t="shared" si="44"/>
        <v>1</v>
      </c>
      <c r="H1527" s="126"/>
      <c r="I1527" s="127"/>
      <c r="J1527" s="18"/>
      <c r="K1527" s="18"/>
      <c r="L1527" s="18"/>
      <c r="M1527" s="2"/>
      <c r="N1527" s="2"/>
      <c r="O1527" s="2"/>
      <c r="P1527" s="2"/>
      <c r="Q1527" s="2"/>
      <c r="R1527" s="2"/>
      <c r="S1527" s="2"/>
      <c r="T1527" s="2"/>
      <c r="U1527" s="2"/>
      <c r="V1527" s="2"/>
      <c r="W1527" s="2"/>
      <c r="X1527" s="2"/>
      <c r="Y1527" s="2"/>
      <c r="Z1527" s="2"/>
      <c r="AA1527" s="2"/>
    </row>
    <row r="1528" spans="1:27" ht="15" customHeight="1" x14ac:dyDescent="0.25">
      <c r="A1528" s="125"/>
      <c r="B1528" s="259" t="s">
        <v>720</v>
      </c>
      <c r="C1528" s="304">
        <v>1</v>
      </c>
      <c r="D1528" s="304">
        <v>0.9</v>
      </c>
      <c r="E1528" s="304"/>
      <c r="F1528" s="304"/>
      <c r="G1528" s="300">
        <f t="shared" si="44"/>
        <v>0.9</v>
      </c>
      <c r="H1528" s="126"/>
      <c r="I1528" s="127"/>
      <c r="J1528" s="18"/>
      <c r="K1528" s="18"/>
      <c r="L1528" s="18"/>
      <c r="M1528" s="2"/>
      <c r="N1528" s="2"/>
      <c r="O1528" s="2"/>
      <c r="P1528" s="2"/>
      <c r="Q1528" s="2"/>
      <c r="R1528" s="2"/>
      <c r="S1528" s="2"/>
      <c r="T1528" s="2"/>
      <c r="U1528" s="2"/>
      <c r="V1528" s="2"/>
      <c r="W1528" s="2"/>
      <c r="X1528" s="2"/>
      <c r="Y1528" s="2"/>
      <c r="Z1528" s="2"/>
      <c r="AA1528" s="2"/>
    </row>
    <row r="1529" spans="1:27" ht="15" customHeight="1" x14ac:dyDescent="0.25">
      <c r="A1529" s="125"/>
      <c r="B1529" s="259" t="s">
        <v>721</v>
      </c>
      <c r="C1529" s="304">
        <v>1</v>
      </c>
      <c r="D1529" s="304">
        <v>0.9</v>
      </c>
      <c r="E1529" s="304"/>
      <c r="F1529" s="304"/>
      <c r="G1529" s="300">
        <f t="shared" si="44"/>
        <v>0.9</v>
      </c>
      <c r="H1529" s="126"/>
      <c r="I1529" s="127"/>
      <c r="J1529" s="18"/>
      <c r="K1529" s="18"/>
      <c r="L1529" s="18"/>
      <c r="M1529" s="2"/>
      <c r="N1529" s="2"/>
      <c r="O1529" s="2"/>
      <c r="P1529" s="2"/>
      <c r="Q1529" s="2"/>
      <c r="R1529" s="2"/>
      <c r="S1529" s="2"/>
      <c r="T1529" s="2"/>
      <c r="U1529" s="2"/>
      <c r="V1529" s="2"/>
      <c r="W1529" s="2"/>
      <c r="X1529" s="2"/>
      <c r="Y1529" s="2"/>
      <c r="Z1529" s="2"/>
      <c r="AA1529" s="2"/>
    </row>
    <row r="1530" spans="1:27" ht="15" customHeight="1" x14ac:dyDescent="0.25">
      <c r="A1530" s="125"/>
      <c r="B1530" s="259" t="s">
        <v>759</v>
      </c>
      <c r="C1530" s="304">
        <v>1</v>
      </c>
      <c r="D1530" s="304">
        <v>1.2</v>
      </c>
      <c r="E1530" s="304"/>
      <c r="F1530" s="304"/>
      <c r="G1530" s="300">
        <f t="shared" si="44"/>
        <v>1.2</v>
      </c>
      <c r="H1530" s="126"/>
      <c r="I1530" s="127"/>
      <c r="J1530" s="18"/>
      <c r="K1530" s="18"/>
      <c r="L1530" s="18"/>
      <c r="M1530" s="2"/>
      <c r="N1530" s="2"/>
      <c r="O1530" s="2"/>
      <c r="P1530" s="2"/>
      <c r="Q1530" s="2"/>
      <c r="R1530" s="2"/>
      <c r="S1530" s="2"/>
      <c r="T1530" s="2"/>
      <c r="U1530" s="2"/>
      <c r="V1530" s="2"/>
      <c r="W1530" s="2"/>
      <c r="X1530" s="2"/>
      <c r="Y1530" s="2"/>
      <c r="Z1530" s="2"/>
      <c r="AA1530" s="2"/>
    </row>
    <row r="1531" spans="1:27" ht="15" customHeight="1" x14ac:dyDescent="0.25">
      <c r="A1531" s="125"/>
      <c r="B1531" s="259" t="s">
        <v>760</v>
      </c>
      <c r="C1531" s="304">
        <v>1</v>
      </c>
      <c r="D1531" s="304">
        <v>1</v>
      </c>
      <c r="E1531" s="304"/>
      <c r="F1531" s="304"/>
      <c r="G1531" s="300">
        <f t="shared" si="44"/>
        <v>1</v>
      </c>
      <c r="H1531" s="126"/>
      <c r="I1531" s="127"/>
      <c r="J1531" s="18"/>
      <c r="K1531" s="18"/>
      <c r="L1531" s="18"/>
      <c r="M1531" s="2"/>
      <c r="N1531" s="2"/>
      <c r="O1531" s="2"/>
      <c r="P1531" s="2"/>
      <c r="Q1531" s="2"/>
      <c r="R1531" s="2"/>
      <c r="S1531" s="2"/>
      <c r="T1531" s="2"/>
      <c r="U1531" s="2"/>
      <c r="V1531" s="2"/>
      <c r="W1531" s="2"/>
      <c r="X1531" s="2"/>
      <c r="Y1531" s="2"/>
      <c r="Z1531" s="2"/>
      <c r="AA1531" s="2"/>
    </row>
    <row r="1532" spans="1:27" ht="15" customHeight="1" x14ac:dyDescent="0.25">
      <c r="A1532" s="125"/>
      <c r="B1532" s="259" t="s">
        <v>761</v>
      </c>
      <c r="C1532" s="304">
        <v>1</v>
      </c>
      <c r="D1532" s="304">
        <v>1</v>
      </c>
      <c r="E1532" s="304"/>
      <c r="F1532" s="304"/>
      <c r="G1532" s="300">
        <f t="shared" si="44"/>
        <v>1</v>
      </c>
      <c r="H1532" s="126"/>
      <c r="I1532" s="127"/>
      <c r="J1532" s="18"/>
      <c r="K1532" s="18"/>
      <c r="L1532" s="18"/>
      <c r="M1532" s="2"/>
      <c r="N1532" s="2"/>
      <c r="O1532" s="2"/>
      <c r="P1532" s="2"/>
      <c r="Q1532" s="2"/>
      <c r="R1532" s="2"/>
      <c r="S1532" s="2"/>
      <c r="T1532" s="2"/>
      <c r="U1532" s="2"/>
      <c r="V1532" s="2"/>
      <c r="W1532" s="2"/>
      <c r="X1532" s="2"/>
      <c r="Y1532" s="2"/>
      <c r="Z1532" s="2"/>
      <c r="AA1532" s="2"/>
    </row>
    <row r="1533" spans="1:27" ht="15" customHeight="1" x14ac:dyDescent="0.25">
      <c r="A1533" s="125"/>
      <c r="B1533" s="259" t="s">
        <v>27</v>
      </c>
      <c r="C1533" s="304">
        <v>2</v>
      </c>
      <c r="D1533" s="304">
        <v>1</v>
      </c>
      <c r="E1533" s="304"/>
      <c r="F1533" s="304"/>
      <c r="G1533" s="300">
        <f t="shared" si="44"/>
        <v>2</v>
      </c>
      <c r="H1533" s="126"/>
      <c r="I1533" s="127"/>
      <c r="J1533" s="18"/>
      <c r="K1533" s="18"/>
      <c r="L1533" s="18"/>
      <c r="M1533" s="2"/>
      <c r="N1533" s="2"/>
      <c r="O1533" s="2"/>
      <c r="P1533" s="2"/>
      <c r="Q1533" s="2"/>
      <c r="R1533" s="2"/>
      <c r="S1533" s="2"/>
      <c r="T1533" s="2"/>
      <c r="U1533" s="2"/>
      <c r="V1533" s="2"/>
      <c r="W1533" s="2"/>
      <c r="X1533" s="2"/>
      <c r="Y1533" s="2"/>
      <c r="Z1533" s="2"/>
      <c r="AA1533" s="2"/>
    </row>
    <row r="1534" spans="1:27" ht="15" customHeight="1" x14ac:dyDescent="0.25">
      <c r="A1534" s="125"/>
      <c r="B1534" s="259" t="s">
        <v>722</v>
      </c>
      <c r="C1534" s="304">
        <v>1</v>
      </c>
      <c r="D1534" s="304">
        <v>1</v>
      </c>
      <c r="E1534" s="304"/>
      <c r="F1534" s="313"/>
      <c r="G1534" s="300">
        <f t="shared" si="44"/>
        <v>1</v>
      </c>
      <c r="H1534" s="137"/>
      <c r="I1534" s="127"/>
      <c r="J1534" s="18"/>
      <c r="K1534" s="18"/>
      <c r="L1534" s="18"/>
      <c r="M1534" s="2"/>
      <c r="N1534" s="2"/>
      <c r="O1534" s="2"/>
      <c r="P1534" s="2"/>
      <c r="Q1534" s="2"/>
      <c r="R1534" s="2"/>
      <c r="S1534" s="2"/>
      <c r="T1534" s="2"/>
      <c r="U1534" s="2"/>
      <c r="V1534" s="2"/>
      <c r="W1534" s="2"/>
      <c r="X1534" s="2"/>
      <c r="Y1534" s="2"/>
      <c r="Z1534" s="2"/>
      <c r="AA1534" s="2"/>
    </row>
    <row r="1535" spans="1:27" ht="15" customHeight="1" x14ac:dyDescent="0.25">
      <c r="A1535" s="125"/>
      <c r="B1535" s="259" t="s">
        <v>723</v>
      </c>
      <c r="C1535" s="304">
        <v>1</v>
      </c>
      <c r="D1535" s="304">
        <v>1</v>
      </c>
      <c r="E1535" s="304"/>
      <c r="F1535" s="313"/>
      <c r="G1535" s="300">
        <f t="shared" si="44"/>
        <v>1</v>
      </c>
      <c r="H1535" s="137"/>
      <c r="I1535" s="127"/>
      <c r="J1535" s="18"/>
      <c r="K1535" s="18"/>
      <c r="L1535" s="18"/>
      <c r="M1535" s="2"/>
      <c r="N1535" s="2"/>
      <c r="O1535" s="2"/>
      <c r="P1535" s="2"/>
      <c r="Q1535" s="2"/>
      <c r="R1535" s="2"/>
      <c r="S1535" s="2"/>
      <c r="T1535" s="2"/>
      <c r="U1535" s="2"/>
      <c r="V1535" s="2"/>
      <c r="W1535" s="2"/>
      <c r="X1535" s="2"/>
      <c r="Y1535" s="2"/>
      <c r="Z1535" s="2"/>
      <c r="AA1535" s="2"/>
    </row>
    <row r="1536" spans="1:27" ht="15" customHeight="1" x14ac:dyDescent="0.25">
      <c r="A1536" s="125"/>
      <c r="B1536" s="259" t="s">
        <v>788</v>
      </c>
      <c r="C1536" s="304">
        <v>1</v>
      </c>
      <c r="D1536" s="304">
        <v>1</v>
      </c>
      <c r="E1536" s="304"/>
      <c r="F1536" s="313"/>
      <c r="G1536" s="300">
        <f t="shared" si="44"/>
        <v>1</v>
      </c>
      <c r="H1536" s="137"/>
      <c r="I1536" s="127"/>
      <c r="J1536" s="18"/>
      <c r="K1536" s="18"/>
      <c r="L1536" s="18"/>
      <c r="M1536" s="2"/>
      <c r="N1536" s="2"/>
      <c r="O1536" s="2"/>
      <c r="P1536" s="2"/>
      <c r="Q1536" s="2"/>
      <c r="R1536" s="2"/>
      <c r="S1536" s="2"/>
      <c r="T1536" s="2"/>
      <c r="U1536" s="2"/>
      <c r="V1536" s="2"/>
      <c r="W1536" s="2"/>
      <c r="X1536" s="2"/>
      <c r="Y1536" s="2"/>
      <c r="Z1536" s="2"/>
      <c r="AA1536" s="2"/>
    </row>
    <row r="1537" spans="1:27" ht="15" customHeight="1" x14ac:dyDescent="0.25">
      <c r="A1537" s="125"/>
      <c r="B1537" s="259" t="s">
        <v>727</v>
      </c>
      <c r="C1537" s="304">
        <v>1</v>
      </c>
      <c r="D1537" s="304">
        <v>1</v>
      </c>
      <c r="E1537" s="304"/>
      <c r="F1537" s="313"/>
      <c r="G1537" s="300">
        <f t="shared" si="44"/>
        <v>1</v>
      </c>
      <c r="H1537" s="137"/>
      <c r="I1537" s="127"/>
      <c r="J1537" s="18"/>
      <c r="K1537" s="18"/>
      <c r="L1537" s="18"/>
      <c r="M1537" s="2"/>
      <c r="N1537" s="2"/>
      <c r="O1537" s="2"/>
      <c r="P1537" s="2"/>
      <c r="Q1537" s="2"/>
      <c r="R1537" s="2"/>
      <c r="S1537" s="2"/>
      <c r="T1537" s="2"/>
      <c r="U1537" s="2"/>
      <c r="V1537" s="2"/>
      <c r="W1537" s="2"/>
      <c r="X1537" s="2"/>
      <c r="Y1537" s="2"/>
      <c r="Z1537" s="2"/>
      <c r="AA1537" s="2"/>
    </row>
    <row r="1538" spans="1:27" ht="15" customHeight="1" x14ac:dyDescent="0.25">
      <c r="A1538" s="125"/>
      <c r="B1538" s="259" t="s">
        <v>187</v>
      </c>
      <c r="C1538" s="304">
        <v>1</v>
      </c>
      <c r="D1538" s="304">
        <v>1</v>
      </c>
      <c r="E1538" s="304"/>
      <c r="F1538" s="313"/>
      <c r="G1538" s="300">
        <f t="shared" si="44"/>
        <v>1</v>
      </c>
      <c r="H1538" s="137"/>
      <c r="I1538" s="127"/>
      <c r="J1538" s="18"/>
      <c r="K1538" s="18"/>
      <c r="L1538" s="18"/>
      <c r="M1538" s="2"/>
      <c r="N1538" s="2"/>
      <c r="O1538" s="2"/>
      <c r="P1538" s="2"/>
      <c r="Q1538" s="2"/>
      <c r="R1538" s="2"/>
      <c r="S1538" s="2"/>
      <c r="T1538" s="2"/>
      <c r="U1538" s="2"/>
      <c r="V1538" s="2"/>
      <c r="W1538" s="2"/>
      <c r="X1538" s="2"/>
      <c r="Y1538" s="2"/>
      <c r="Z1538" s="2"/>
      <c r="AA1538" s="2"/>
    </row>
    <row r="1539" spans="1:27" ht="15" customHeight="1" x14ac:dyDescent="0.25">
      <c r="A1539" s="125"/>
      <c r="B1539" s="426" t="s">
        <v>37</v>
      </c>
      <c r="C1539" s="426"/>
      <c r="D1539" s="426"/>
      <c r="E1539" s="426"/>
      <c r="F1539" s="286"/>
      <c r="G1539" s="314">
        <f>SUM(G1515:G1538)</f>
        <v>32.739999999999995</v>
      </c>
      <c r="H1539" s="128"/>
      <c r="I1539" s="131"/>
      <c r="J1539" s="18"/>
      <c r="K1539" s="18"/>
      <c r="L1539" s="18"/>
      <c r="M1539" s="2"/>
      <c r="N1539" s="2"/>
      <c r="O1539" s="2"/>
      <c r="P1539" s="2"/>
      <c r="Q1539" s="2"/>
      <c r="R1539" s="2"/>
      <c r="S1539" s="2"/>
      <c r="T1539" s="2"/>
      <c r="U1539" s="2"/>
      <c r="V1539" s="2"/>
      <c r="W1539" s="2"/>
      <c r="X1539" s="2"/>
      <c r="Y1539" s="2"/>
      <c r="Z1539" s="2"/>
      <c r="AA1539" s="2"/>
    </row>
    <row r="1540" spans="1:27" ht="15" customHeight="1" x14ac:dyDescent="0.25">
      <c r="A1540" s="14"/>
      <c r="B1540" s="15"/>
      <c r="C1540" s="15"/>
      <c r="D1540" s="15"/>
      <c r="E1540" s="15"/>
      <c r="F1540" s="15"/>
      <c r="G1540" s="15"/>
      <c r="H1540" s="16"/>
      <c r="I1540" s="17"/>
      <c r="J1540" s="18"/>
      <c r="K1540" s="18"/>
      <c r="L1540" s="18"/>
      <c r="M1540" s="2"/>
      <c r="N1540" s="2"/>
      <c r="O1540" s="2"/>
      <c r="P1540" s="2"/>
      <c r="Q1540" s="2"/>
      <c r="R1540" s="2"/>
      <c r="S1540" s="2"/>
      <c r="T1540" s="2"/>
      <c r="U1540" s="2"/>
      <c r="V1540" s="2"/>
      <c r="W1540" s="2"/>
      <c r="X1540" s="2"/>
      <c r="Y1540" s="2"/>
      <c r="Z1540" s="2"/>
      <c r="AA1540" s="2"/>
    </row>
    <row r="1541" spans="1:27" ht="15" customHeight="1" x14ac:dyDescent="0.25">
      <c r="A1541" s="174" t="s">
        <v>843</v>
      </c>
      <c r="B1541" s="406" t="s">
        <v>929</v>
      </c>
      <c r="C1541" s="406"/>
      <c r="D1541" s="406"/>
      <c r="E1541" s="406"/>
      <c r="F1541" s="406"/>
      <c r="G1541" s="406"/>
      <c r="H1541" s="406"/>
      <c r="I1541" s="17"/>
      <c r="J1541" s="18"/>
      <c r="K1541" s="18"/>
      <c r="L1541" s="18"/>
      <c r="M1541" s="2"/>
      <c r="N1541" s="2"/>
      <c r="O1541" s="2"/>
      <c r="P1541" s="2"/>
      <c r="Q1541" s="2"/>
      <c r="R1541" s="2"/>
      <c r="S1541" s="2"/>
      <c r="T1541" s="2"/>
      <c r="U1541" s="2"/>
      <c r="V1541" s="2"/>
      <c r="W1541" s="2"/>
      <c r="X1541" s="2"/>
      <c r="Y1541" s="2"/>
      <c r="Z1541" s="2"/>
      <c r="AA1541" s="2"/>
    </row>
    <row r="1542" spans="1:27" ht="32.25" customHeight="1" x14ac:dyDescent="0.25">
      <c r="A1542" s="14"/>
      <c r="B1542" s="256" t="s">
        <v>2</v>
      </c>
      <c r="C1542" s="256" t="s">
        <v>3</v>
      </c>
      <c r="D1542" s="364" t="s">
        <v>844</v>
      </c>
      <c r="E1542" s="364" t="s">
        <v>845</v>
      </c>
      <c r="F1542" s="364" t="s">
        <v>846</v>
      </c>
      <c r="G1542" s="364" t="s">
        <v>847</v>
      </c>
      <c r="H1542" s="16"/>
      <c r="I1542" s="17"/>
      <c r="J1542" s="18"/>
      <c r="K1542" s="18"/>
      <c r="L1542" s="18"/>
      <c r="M1542" s="2"/>
      <c r="N1542" s="2"/>
      <c r="O1542" s="2"/>
      <c r="P1542" s="2"/>
      <c r="Q1542" s="2"/>
      <c r="R1542" s="2"/>
      <c r="S1542" s="2"/>
      <c r="T1542" s="2"/>
      <c r="U1542" s="2"/>
      <c r="V1542" s="2"/>
      <c r="W1542" s="2"/>
      <c r="X1542" s="2"/>
      <c r="Y1542" s="2"/>
      <c r="Z1542" s="2"/>
      <c r="AA1542" s="2"/>
    </row>
    <row r="1543" spans="1:27" ht="15" customHeight="1" x14ac:dyDescent="0.25">
      <c r="A1543" s="14"/>
      <c r="B1543" s="357" t="s">
        <v>927</v>
      </c>
      <c r="C1543" s="229"/>
      <c r="D1543" s="354">
        <v>0.75</v>
      </c>
      <c r="E1543" s="352">
        <v>0.25</v>
      </c>
      <c r="F1543" s="353">
        <v>8</v>
      </c>
      <c r="G1543" s="354">
        <f t="shared" ref="G1543:G1550" si="45">D1543*E1543*F1543</f>
        <v>1.5</v>
      </c>
      <c r="H1543" s="16"/>
      <c r="I1543" s="17"/>
      <c r="J1543" s="18"/>
      <c r="K1543" s="18"/>
      <c r="L1543" s="18"/>
      <c r="M1543" s="2"/>
      <c r="N1543" s="2"/>
      <c r="O1543" s="2"/>
      <c r="P1543" s="2"/>
      <c r="Q1543" s="2"/>
      <c r="R1543" s="2"/>
      <c r="S1543" s="2"/>
      <c r="T1543" s="2"/>
      <c r="U1543" s="2"/>
      <c r="V1543" s="2"/>
      <c r="W1543" s="2"/>
      <c r="X1543" s="2"/>
      <c r="Y1543" s="2"/>
      <c r="Z1543" s="2"/>
      <c r="AA1543" s="2"/>
    </row>
    <row r="1544" spans="1:27" ht="15" customHeight="1" x14ac:dyDescent="0.25">
      <c r="A1544" s="14"/>
      <c r="B1544" s="282"/>
      <c r="C1544" s="229"/>
      <c r="D1544" s="354">
        <v>0.75</v>
      </c>
      <c r="E1544" s="352">
        <v>0.5</v>
      </c>
      <c r="F1544" s="353">
        <v>6</v>
      </c>
      <c r="G1544" s="354">
        <f t="shared" si="45"/>
        <v>2.25</v>
      </c>
      <c r="H1544" s="16"/>
      <c r="I1544" s="17"/>
      <c r="J1544" s="18"/>
      <c r="K1544" s="18"/>
      <c r="L1544" s="18"/>
      <c r="M1544" s="2"/>
      <c r="N1544" s="2"/>
      <c r="O1544" s="2"/>
      <c r="P1544" s="2"/>
      <c r="Q1544" s="2"/>
      <c r="R1544" s="2"/>
      <c r="S1544" s="2"/>
      <c r="T1544" s="2"/>
      <c r="U1544" s="2"/>
      <c r="V1544" s="2"/>
      <c r="W1544" s="2"/>
      <c r="X1544" s="2"/>
      <c r="Y1544" s="2"/>
      <c r="Z1544" s="2"/>
      <c r="AA1544" s="2"/>
    </row>
    <row r="1545" spans="1:27" ht="15" customHeight="1" x14ac:dyDescent="0.25">
      <c r="A1545" s="14"/>
      <c r="B1545" s="282"/>
      <c r="C1545" s="229"/>
      <c r="D1545" s="352">
        <v>1.75</v>
      </c>
      <c r="E1545" s="352">
        <v>0.25</v>
      </c>
      <c r="F1545" s="353">
        <v>1</v>
      </c>
      <c r="G1545" s="354">
        <f t="shared" si="45"/>
        <v>0.4375</v>
      </c>
      <c r="H1545" s="16"/>
      <c r="I1545" s="17"/>
      <c r="J1545" s="18"/>
      <c r="K1545" s="18"/>
      <c r="L1545" s="18"/>
      <c r="M1545" s="2"/>
      <c r="N1545" s="2"/>
      <c r="O1545" s="2"/>
      <c r="P1545" s="2"/>
      <c r="Q1545" s="2"/>
      <c r="R1545" s="2"/>
      <c r="S1545" s="2"/>
      <c r="T1545" s="2"/>
      <c r="U1545" s="2"/>
      <c r="V1545" s="2"/>
      <c r="W1545" s="2"/>
      <c r="X1545" s="2"/>
      <c r="Y1545" s="2"/>
      <c r="Z1545" s="2"/>
      <c r="AA1545" s="2"/>
    </row>
    <row r="1546" spans="1:27" ht="15" customHeight="1" x14ac:dyDescent="0.25">
      <c r="A1546" s="14"/>
      <c r="B1546" s="355"/>
      <c r="C1546" s="229"/>
      <c r="D1546" s="354">
        <v>0.5</v>
      </c>
      <c r="E1546" s="352">
        <v>0.5</v>
      </c>
      <c r="F1546" s="353">
        <v>2</v>
      </c>
      <c r="G1546" s="354">
        <f t="shared" si="45"/>
        <v>0.5</v>
      </c>
      <c r="H1546" s="16"/>
      <c r="I1546" s="17"/>
      <c r="J1546" s="18"/>
      <c r="K1546" s="18"/>
      <c r="L1546" s="18"/>
      <c r="M1546" s="2"/>
      <c r="N1546" s="2"/>
      <c r="O1546" s="2"/>
      <c r="P1546" s="2"/>
      <c r="Q1546" s="2"/>
      <c r="R1546" s="2"/>
      <c r="S1546" s="2"/>
      <c r="T1546" s="2"/>
      <c r="U1546" s="2"/>
      <c r="V1546" s="2"/>
      <c r="W1546" s="2"/>
      <c r="X1546" s="2"/>
      <c r="Y1546" s="2"/>
      <c r="Z1546" s="2"/>
      <c r="AA1546" s="2"/>
    </row>
    <row r="1547" spans="1:27" ht="15" customHeight="1" x14ac:dyDescent="0.25">
      <c r="A1547" s="14"/>
      <c r="B1547" s="355"/>
      <c r="C1547" s="229"/>
      <c r="D1547" s="354">
        <v>5.75</v>
      </c>
      <c r="E1547" s="352">
        <v>0.25</v>
      </c>
      <c r="F1547" s="353">
        <v>1</v>
      </c>
      <c r="G1547" s="354">
        <f t="shared" si="45"/>
        <v>1.4375</v>
      </c>
      <c r="H1547" s="16"/>
      <c r="I1547" s="17"/>
      <c r="J1547" s="18"/>
      <c r="K1547" s="18"/>
      <c r="L1547" s="18"/>
      <c r="M1547" s="2"/>
      <c r="N1547" s="2"/>
      <c r="O1547" s="2"/>
      <c r="P1547" s="2"/>
      <c r="Q1547" s="2"/>
      <c r="R1547" s="2"/>
      <c r="S1547" s="2"/>
      <c r="T1547" s="2"/>
      <c r="U1547" s="2"/>
      <c r="V1547" s="2"/>
      <c r="W1547" s="2"/>
      <c r="X1547" s="2"/>
      <c r="Y1547" s="2"/>
      <c r="Z1547" s="2"/>
      <c r="AA1547" s="2"/>
    </row>
    <row r="1548" spans="1:27" ht="15" customHeight="1" x14ac:dyDescent="0.25">
      <c r="A1548" s="14"/>
      <c r="B1548" s="282"/>
      <c r="C1548" s="229"/>
      <c r="D1548" s="354">
        <v>2</v>
      </c>
      <c r="E1548" s="352">
        <v>0.25</v>
      </c>
      <c r="F1548" s="353">
        <v>2</v>
      </c>
      <c r="G1548" s="354">
        <f t="shared" si="45"/>
        <v>1</v>
      </c>
      <c r="H1548" s="16"/>
      <c r="I1548" s="17"/>
      <c r="J1548" s="18"/>
      <c r="K1548" s="18"/>
      <c r="L1548" s="18"/>
      <c r="M1548" s="2"/>
      <c r="N1548" s="2"/>
      <c r="O1548" s="2"/>
      <c r="P1548" s="2"/>
      <c r="Q1548" s="2"/>
      <c r="R1548" s="2"/>
      <c r="S1548" s="2"/>
      <c r="T1548" s="2"/>
      <c r="U1548" s="2"/>
      <c r="V1548" s="2"/>
      <c r="W1548" s="2"/>
      <c r="X1548" s="2"/>
      <c r="Y1548" s="2"/>
      <c r="Z1548" s="2"/>
      <c r="AA1548" s="2"/>
    </row>
    <row r="1549" spans="1:27" ht="15" customHeight="1" x14ac:dyDescent="0.25">
      <c r="A1549" s="14"/>
      <c r="B1549" s="282"/>
      <c r="C1549" s="229"/>
      <c r="D1549" s="354">
        <v>5.5</v>
      </c>
      <c r="E1549" s="352">
        <v>0.25</v>
      </c>
      <c r="F1549" s="353">
        <v>1</v>
      </c>
      <c r="G1549" s="354">
        <f t="shared" si="45"/>
        <v>1.375</v>
      </c>
      <c r="H1549" s="16"/>
      <c r="I1549" s="17"/>
      <c r="J1549" s="18"/>
      <c r="K1549" s="18"/>
      <c r="L1549" s="18"/>
      <c r="M1549" s="2"/>
      <c r="N1549" s="2"/>
      <c r="O1549" s="2"/>
      <c r="P1549" s="2"/>
      <c r="Q1549" s="2"/>
      <c r="R1549" s="2"/>
      <c r="S1549" s="2"/>
      <c r="T1549" s="2"/>
      <c r="U1549" s="2"/>
      <c r="V1549" s="2"/>
      <c r="W1549" s="2"/>
      <c r="X1549" s="2"/>
      <c r="Y1549" s="2"/>
      <c r="Z1549" s="2"/>
      <c r="AA1549" s="2"/>
    </row>
    <row r="1550" spans="1:27" ht="15" customHeight="1" x14ac:dyDescent="0.25">
      <c r="A1550" s="14"/>
      <c r="B1550" s="282"/>
      <c r="C1550" s="229"/>
      <c r="D1550" s="354">
        <v>0.75</v>
      </c>
      <c r="E1550" s="352">
        <v>0.75</v>
      </c>
      <c r="F1550" s="353">
        <v>1</v>
      </c>
      <c r="G1550" s="354">
        <f t="shared" si="45"/>
        <v>0.5625</v>
      </c>
      <c r="H1550" s="16"/>
      <c r="I1550" s="17"/>
      <c r="J1550" s="18"/>
      <c r="K1550" s="18"/>
      <c r="L1550" s="18"/>
      <c r="M1550" s="2"/>
      <c r="N1550" s="2"/>
      <c r="O1550" s="2"/>
      <c r="P1550" s="2"/>
      <c r="Q1550" s="2"/>
      <c r="R1550" s="2"/>
      <c r="S1550" s="2"/>
      <c r="T1550" s="2"/>
      <c r="U1550" s="2"/>
      <c r="V1550" s="2"/>
      <c r="W1550" s="2"/>
      <c r="X1550" s="2"/>
      <c r="Y1550" s="2"/>
      <c r="Z1550" s="2"/>
      <c r="AA1550" s="2"/>
    </row>
    <row r="1551" spans="1:27" ht="15" customHeight="1" x14ac:dyDescent="0.25">
      <c r="A1551" s="14"/>
      <c r="B1551" s="358"/>
      <c r="C1551" s="229"/>
      <c r="D1551" s="354"/>
      <c r="E1551" s="352"/>
      <c r="F1551" s="353"/>
      <c r="G1551" s="359">
        <f>SUM(G1543:G1550)</f>
        <v>9.0625</v>
      </c>
      <c r="H1551" s="16"/>
      <c r="I1551" s="17"/>
      <c r="J1551" s="18"/>
      <c r="K1551" s="18"/>
      <c r="L1551" s="18"/>
      <c r="M1551" s="2"/>
      <c r="N1551" s="2"/>
      <c r="O1551" s="2"/>
      <c r="P1551" s="2"/>
      <c r="Q1551" s="2"/>
      <c r="R1551" s="2"/>
      <c r="S1551" s="2"/>
      <c r="T1551" s="2"/>
      <c r="U1551" s="2"/>
      <c r="V1551" s="2"/>
      <c r="W1551" s="2"/>
      <c r="X1551" s="2"/>
      <c r="Y1551" s="2"/>
      <c r="Z1551" s="2"/>
      <c r="AA1551" s="2"/>
    </row>
    <row r="1552" spans="1:27" ht="15" customHeight="1" x14ac:dyDescent="0.25">
      <c r="A1552" s="14"/>
      <c r="B1552" s="362" t="s">
        <v>928</v>
      </c>
      <c r="C1552" s="229"/>
      <c r="D1552" s="352">
        <v>1.75</v>
      </c>
      <c r="E1552" s="352">
        <v>0.25</v>
      </c>
      <c r="F1552" s="353">
        <v>1</v>
      </c>
      <c r="G1552" s="354">
        <f t="shared" ref="G1552:G1563" si="46">D1552*E1552*F1552</f>
        <v>0.4375</v>
      </c>
      <c r="H1552" s="16"/>
      <c r="I1552" s="17"/>
      <c r="J1552" s="18"/>
      <c r="K1552" s="18"/>
      <c r="L1552" s="18"/>
      <c r="M1552" s="2"/>
      <c r="N1552" s="2"/>
      <c r="O1552" s="2"/>
      <c r="P1552" s="2"/>
      <c r="Q1552" s="2"/>
      <c r="R1552" s="2"/>
      <c r="S1552" s="2"/>
      <c r="T1552" s="2"/>
      <c r="U1552" s="2"/>
      <c r="V1552" s="2"/>
      <c r="W1552" s="2"/>
      <c r="X1552" s="2"/>
      <c r="Y1552" s="2"/>
      <c r="Z1552" s="2"/>
      <c r="AA1552" s="2"/>
    </row>
    <row r="1553" spans="1:27" ht="15" customHeight="1" x14ac:dyDescent="0.25">
      <c r="A1553" s="14"/>
      <c r="B1553" s="282"/>
      <c r="C1553" s="229"/>
      <c r="D1553" s="354">
        <v>1</v>
      </c>
      <c r="E1553" s="352">
        <v>0.25</v>
      </c>
      <c r="F1553" s="353">
        <v>2</v>
      </c>
      <c r="G1553" s="354">
        <f t="shared" si="46"/>
        <v>0.5</v>
      </c>
      <c r="H1553" s="16"/>
      <c r="I1553" s="17"/>
      <c r="J1553" s="18"/>
      <c r="K1553" s="18"/>
      <c r="L1553" s="18"/>
      <c r="M1553" s="2"/>
      <c r="N1553" s="2"/>
      <c r="O1553" s="2"/>
      <c r="P1553" s="2"/>
      <c r="Q1553" s="2"/>
      <c r="R1553" s="2"/>
      <c r="S1553" s="2"/>
      <c r="T1553" s="2"/>
      <c r="U1553" s="2"/>
      <c r="V1553" s="2"/>
      <c r="W1553" s="2"/>
      <c r="X1553" s="2"/>
      <c r="Y1553" s="2"/>
      <c r="Z1553" s="2"/>
      <c r="AA1553" s="2"/>
    </row>
    <row r="1554" spans="1:27" ht="15" customHeight="1" x14ac:dyDescent="0.25">
      <c r="A1554" s="14"/>
      <c r="B1554" s="282"/>
      <c r="C1554" s="229"/>
      <c r="D1554" s="354">
        <v>3</v>
      </c>
      <c r="E1554" s="352">
        <v>0.25</v>
      </c>
      <c r="F1554" s="353">
        <v>2</v>
      </c>
      <c r="G1554" s="354">
        <f t="shared" si="46"/>
        <v>1.5</v>
      </c>
      <c r="H1554" s="16"/>
      <c r="I1554" s="17"/>
      <c r="J1554" s="18"/>
      <c r="K1554" s="18"/>
      <c r="L1554" s="18"/>
      <c r="M1554" s="2"/>
      <c r="N1554" s="2"/>
      <c r="O1554" s="2"/>
      <c r="P1554" s="2"/>
      <c r="Q1554" s="2"/>
      <c r="R1554" s="2"/>
      <c r="S1554" s="2"/>
      <c r="T1554" s="2"/>
      <c r="U1554" s="2"/>
      <c r="V1554" s="2"/>
      <c r="W1554" s="2"/>
      <c r="X1554" s="2"/>
      <c r="Y1554" s="2"/>
      <c r="Z1554" s="2"/>
      <c r="AA1554" s="2"/>
    </row>
    <row r="1555" spans="1:27" ht="15" customHeight="1" x14ac:dyDescent="0.25">
      <c r="A1555" s="14"/>
      <c r="B1555" s="282"/>
      <c r="C1555" s="229"/>
      <c r="D1555" s="352">
        <v>0.25</v>
      </c>
      <c r="E1555" s="352">
        <v>0.25</v>
      </c>
      <c r="F1555" s="353">
        <v>7</v>
      </c>
      <c r="G1555" s="354">
        <f t="shared" si="46"/>
        <v>0.4375</v>
      </c>
      <c r="H1555" s="16"/>
      <c r="I1555" s="17"/>
      <c r="J1555" s="18"/>
      <c r="K1555" s="18"/>
      <c r="L1555" s="18"/>
      <c r="M1555" s="2"/>
      <c r="N1555" s="2"/>
      <c r="O1555" s="2"/>
      <c r="P1555" s="2"/>
      <c r="Q1555" s="2"/>
      <c r="R1555" s="2"/>
      <c r="S1555" s="2"/>
      <c r="T1555" s="2"/>
      <c r="U1555" s="2"/>
      <c r="V1555" s="2"/>
      <c r="W1555" s="2"/>
      <c r="X1555" s="2"/>
      <c r="Y1555" s="2"/>
      <c r="Z1555" s="2"/>
      <c r="AA1555" s="2"/>
    </row>
    <row r="1556" spans="1:27" ht="15" customHeight="1" x14ac:dyDescent="0.25">
      <c r="A1556" s="14"/>
      <c r="B1556" s="282"/>
      <c r="C1556" s="229"/>
      <c r="D1556" s="352">
        <v>0.75</v>
      </c>
      <c r="E1556" s="352">
        <v>0.25</v>
      </c>
      <c r="F1556" s="353">
        <v>2</v>
      </c>
      <c r="G1556" s="354">
        <f t="shared" si="46"/>
        <v>0.375</v>
      </c>
      <c r="H1556" s="16"/>
      <c r="I1556" s="17"/>
      <c r="J1556" s="18"/>
      <c r="K1556" s="18"/>
      <c r="L1556" s="18"/>
      <c r="M1556" s="2"/>
      <c r="N1556" s="2"/>
      <c r="O1556" s="2"/>
      <c r="P1556" s="2"/>
      <c r="Q1556" s="2"/>
      <c r="R1556" s="2"/>
      <c r="S1556" s="2"/>
      <c r="T1556" s="2"/>
      <c r="U1556" s="2"/>
      <c r="V1556" s="2"/>
      <c r="W1556" s="2"/>
      <c r="X1556" s="2"/>
      <c r="Y1556" s="2"/>
      <c r="Z1556" s="2"/>
      <c r="AA1556" s="2"/>
    </row>
    <row r="1557" spans="1:27" ht="15" customHeight="1" x14ac:dyDescent="0.25">
      <c r="A1557" s="14"/>
      <c r="B1557" s="282"/>
      <c r="C1557" s="229"/>
      <c r="D1557" s="354">
        <v>1.92</v>
      </c>
      <c r="E1557" s="352">
        <v>0.25</v>
      </c>
      <c r="F1557" s="353">
        <v>1</v>
      </c>
      <c r="G1557" s="354">
        <f t="shared" si="46"/>
        <v>0.48</v>
      </c>
      <c r="H1557" s="16"/>
      <c r="I1557" s="17"/>
      <c r="J1557" s="18"/>
      <c r="K1557" s="18"/>
      <c r="L1557" s="18"/>
      <c r="M1557" s="2"/>
      <c r="N1557" s="2"/>
      <c r="O1557" s="2"/>
      <c r="P1557" s="2"/>
      <c r="Q1557" s="2"/>
      <c r="R1557" s="2"/>
      <c r="S1557" s="2"/>
      <c r="T1557" s="2"/>
      <c r="U1557" s="2"/>
      <c r="V1557" s="2"/>
      <c r="W1557" s="2"/>
      <c r="X1557" s="2"/>
      <c r="Y1557" s="2"/>
      <c r="Z1557" s="2"/>
      <c r="AA1557" s="2"/>
    </row>
    <row r="1558" spans="1:27" ht="15" customHeight="1" x14ac:dyDescent="0.25">
      <c r="A1558" s="14"/>
      <c r="B1558" s="282"/>
      <c r="C1558" s="229"/>
      <c r="D1558" s="354">
        <v>2</v>
      </c>
      <c r="E1558" s="352">
        <v>0.25</v>
      </c>
      <c r="F1558" s="353">
        <v>1</v>
      </c>
      <c r="G1558" s="354">
        <f t="shared" si="46"/>
        <v>0.5</v>
      </c>
      <c r="H1558" s="16"/>
      <c r="I1558" s="17"/>
      <c r="J1558" s="18"/>
      <c r="K1558" s="18"/>
      <c r="L1558" s="18"/>
      <c r="M1558" s="2"/>
      <c r="N1558" s="2"/>
      <c r="O1558" s="2"/>
      <c r="P1558" s="2"/>
      <c r="Q1558" s="2"/>
      <c r="R1558" s="2"/>
      <c r="S1558" s="2"/>
      <c r="T1558" s="2"/>
      <c r="U1558" s="2"/>
      <c r="V1558" s="2"/>
      <c r="W1558" s="2"/>
      <c r="X1558" s="2"/>
      <c r="Y1558" s="2"/>
      <c r="Z1558" s="2"/>
      <c r="AA1558" s="2"/>
    </row>
    <row r="1559" spans="1:27" ht="15" customHeight="1" x14ac:dyDescent="0.25">
      <c r="A1559" s="14"/>
      <c r="B1559" s="282"/>
      <c r="C1559" s="229"/>
      <c r="D1559" s="354">
        <v>0.5</v>
      </c>
      <c r="E1559" s="352">
        <v>0.25</v>
      </c>
      <c r="F1559" s="353">
        <v>1</v>
      </c>
      <c r="G1559" s="354">
        <f t="shared" si="46"/>
        <v>0.125</v>
      </c>
      <c r="H1559" s="16"/>
      <c r="I1559" s="17"/>
      <c r="J1559" s="18"/>
      <c r="K1559" s="18"/>
      <c r="L1559" s="18"/>
      <c r="M1559" s="2"/>
      <c r="N1559" s="2"/>
      <c r="O1559" s="2"/>
      <c r="P1559" s="2"/>
      <c r="Q1559" s="2"/>
      <c r="R1559" s="2"/>
      <c r="S1559" s="2"/>
      <c r="T1559" s="2"/>
      <c r="U1559" s="2"/>
      <c r="V1559" s="2"/>
      <c r="W1559" s="2"/>
      <c r="X1559" s="2"/>
      <c r="Y1559" s="2"/>
      <c r="Z1559" s="2"/>
      <c r="AA1559" s="2"/>
    </row>
    <row r="1560" spans="1:27" ht="15" customHeight="1" x14ac:dyDescent="0.25">
      <c r="A1560" s="14"/>
      <c r="B1560" s="282"/>
      <c r="C1560" s="229"/>
      <c r="D1560" s="354">
        <v>2.68</v>
      </c>
      <c r="E1560" s="352">
        <v>0.25</v>
      </c>
      <c r="F1560" s="353">
        <v>1</v>
      </c>
      <c r="G1560" s="354">
        <f t="shared" si="46"/>
        <v>0.67</v>
      </c>
      <c r="H1560" s="16"/>
      <c r="I1560" s="17"/>
      <c r="J1560" s="18"/>
      <c r="K1560" s="18"/>
      <c r="L1560" s="18"/>
      <c r="M1560" s="2"/>
      <c r="N1560" s="2"/>
      <c r="O1560" s="2"/>
      <c r="P1560" s="2"/>
      <c r="Q1560" s="2"/>
      <c r="R1560" s="2"/>
      <c r="S1560" s="2"/>
      <c r="T1560" s="2"/>
      <c r="U1560" s="2"/>
      <c r="V1560" s="2"/>
      <c r="W1560" s="2"/>
      <c r="X1560" s="2"/>
      <c r="Y1560" s="2"/>
      <c r="Z1560" s="2"/>
      <c r="AA1560" s="2"/>
    </row>
    <row r="1561" spans="1:27" ht="15" customHeight="1" x14ac:dyDescent="0.25">
      <c r="A1561" s="14"/>
      <c r="B1561" s="282"/>
      <c r="C1561" s="229"/>
      <c r="D1561" s="354">
        <v>3.37</v>
      </c>
      <c r="E1561" s="352">
        <v>0.25</v>
      </c>
      <c r="F1561" s="353">
        <v>1</v>
      </c>
      <c r="G1561" s="354">
        <f t="shared" si="46"/>
        <v>0.84250000000000003</v>
      </c>
      <c r="H1561" s="16"/>
      <c r="I1561" s="17"/>
      <c r="J1561" s="18"/>
      <c r="K1561" s="18"/>
      <c r="L1561" s="18"/>
      <c r="M1561" s="2"/>
      <c r="N1561" s="2"/>
      <c r="O1561" s="2"/>
      <c r="P1561" s="2"/>
      <c r="Q1561" s="2"/>
      <c r="R1561" s="2"/>
      <c r="S1561" s="2"/>
      <c r="T1561" s="2"/>
      <c r="U1561" s="2"/>
      <c r="V1561" s="2"/>
      <c r="W1561" s="2"/>
      <c r="X1561" s="2"/>
      <c r="Y1561" s="2"/>
      <c r="Z1561" s="2"/>
      <c r="AA1561" s="2"/>
    </row>
    <row r="1562" spans="1:27" ht="15" customHeight="1" x14ac:dyDescent="0.25">
      <c r="A1562" s="14"/>
      <c r="B1562" s="282"/>
      <c r="C1562" s="229"/>
      <c r="D1562" s="354">
        <v>2.93</v>
      </c>
      <c r="E1562" s="352">
        <v>0.25</v>
      </c>
      <c r="F1562" s="353">
        <v>1</v>
      </c>
      <c r="G1562" s="354">
        <f t="shared" si="46"/>
        <v>0.73250000000000004</v>
      </c>
      <c r="H1562" s="16"/>
      <c r="I1562" s="17"/>
      <c r="J1562" s="18"/>
      <c r="K1562" s="18"/>
      <c r="L1562" s="18"/>
      <c r="M1562" s="2"/>
      <c r="N1562" s="2"/>
      <c r="O1562" s="2"/>
      <c r="P1562" s="2"/>
      <c r="Q1562" s="2"/>
      <c r="R1562" s="2"/>
      <c r="S1562" s="2"/>
      <c r="T1562" s="2"/>
      <c r="U1562" s="2"/>
      <c r="V1562" s="2"/>
      <c r="W1562" s="2"/>
      <c r="X1562" s="2"/>
      <c r="Y1562" s="2"/>
      <c r="Z1562" s="2"/>
      <c r="AA1562" s="2"/>
    </row>
    <row r="1563" spans="1:27" ht="15" customHeight="1" x14ac:dyDescent="0.25">
      <c r="A1563" s="14"/>
      <c r="B1563" s="282"/>
      <c r="C1563" s="229"/>
      <c r="D1563" s="354">
        <v>2.4500000000000002</v>
      </c>
      <c r="E1563" s="352">
        <v>0.25</v>
      </c>
      <c r="F1563" s="353">
        <v>1</v>
      </c>
      <c r="G1563" s="354">
        <f t="shared" si="46"/>
        <v>0.61250000000000004</v>
      </c>
      <c r="H1563" s="16"/>
      <c r="I1563" s="17"/>
      <c r="J1563" s="18"/>
      <c r="K1563" s="18"/>
      <c r="L1563" s="18"/>
      <c r="M1563" s="2"/>
      <c r="N1563" s="2"/>
      <c r="O1563" s="2"/>
      <c r="P1563" s="2"/>
      <c r="Q1563" s="2"/>
      <c r="R1563" s="2"/>
      <c r="S1563" s="2"/>
      <c r="T1563" s="2"/>
      <c r="U1563" s="2"/>
      <c r="V1563" s="2"/>
      <c r="W1563" s="2"/>
      <c r="X1563" s="2"/>
      <c r="Y1563" s="2"/>
      <c r="Z1563" s="2"/>
      <c r="AA1563" s="2"/>
    </row>
    <row r="1564" spans="1:27" ht="15" customHeight="1" x14ac:dyDescent="0.25">
      <c r="A1564" s="14"/>
      <c r="B1564" s="282"/>
      <c r="C1564" s="229"/>
      <c r="D1564" s="354"/>
      <c r="E1564" s="352"/>
      <c r="F1564" s="353"/>
      <c r="G1564" s="363">
        <f>SUM(G1552:G1563)</f>
        <v>7.2125000000000004</v>
      </c>
      <c r="H1564" s="16"/>
      <c r="I1564" s="17"/>
      <c r="J1564" s="18"/>
      <c r="K1564" s="18"/>
      <c r="L1564" s="18"/>
      <c r="M1564" s="2"/>
      <c r="N1564" s="2"/>
      <c r="O1564" s="2"/>
      <c r="P1564" s="2"/>
      <c r="Q1564" s="2"/>
      <c r="R1564" s="2"/>
      <c r="S1564" s="2"/>
      <c r="T1564" s="2"/>
      <c r="U1564" s="2"/>
      <c r="V1564" s="2"/>
      <c r="W1564" s="2"/>
      <c r="X1564" s="2"/>
      <c r="Y1564" s="2"/>
      <c r="Z1564" s="2"/>
      <c r="AA1564" s="2"/>
    </row>
    <row r="1565" spans="1:27" ht="15" customHeight="1" x14ac:dyDescent="0.25">
      <c r="A1565" s="14"/>
      <c r="B1565" s="411" t="s">
        <v>37</v>
      </c>
      <c r="C1565" s="411"/>
      <c r="D1565" s="411"/>
      <c r="E1565" s="411"/>
      <c r="F1565" s="179"/>
      <c r="G1565" s="297">
        <f>G1551+G1564</f>
        <v>16.274999999999999</v>
      </c>
      <c r="H1565" s="16"/>
      <c r="I1565" s="17"/>
      <c r="J1565" s="18"/>
      <c r="K1565" s="18"/>
      <c r="L1565" s="18"/>
      <c r="M1565" s="2"/>
      <c r="N1565" s="2"/>
      <c r="O1565" s="2"/>
      <c r="P1565" s="2"/>
      <c r="Q1565" s="2"/>
      <c r="R1565" s="2"/>
      <c r="S1565" s="2"/>
      <c r="T1565" s="2"/>
      <c r="U1565" s="2"/>
      <c r="V1565" s="2"/>
      <c r="W1565" s="2"/>
      <c r="X1565" s="2"/>
      <c r="Y1565" s="2"/>
      <c r="Z1565" s="2"/>
      <c r="AA1565" s="2"/>
    </row>
    <row r="1566" spans="1:27" ht="15" customHeight="1" x14ac:dyDescent="0.25">
      <c r="A1566" s="14"/>
      <c r="B1566" s="15"/>
      <c r="C1566" s="15"/>
      <c r="D1566" s="15"/>
      <c r="E1566" s="15"/>
      <c r="F1566" s="15"/>
      <c r="G1566" s="15"/>
      <c r="H1566" s="16"/>
      <c r="I1566" s="17"/>
      <c r="J1566" s="18"/>
      <c r="K1566" s="18"/>
      <c r="L1566" s="18"/>
      <c r="M1566" s="2"/>
      <c r="N1566" s="2"/>
      <c r="O1566" s="2"/>
      <c r="P1566" s="2"/>
      <c r="Q1566" s="2"/>
      <c r="R1566" s="2"/>
      <c r="S1566" s="2"/>
      <c r="T1566" s="2"/>
      <c r="U1566" s="2"/>
      <c r="V1566" s="2"/>
      <c r="W1566" s="2"/>
      <c r="X1566" s="2"/>
      <c r="Y1566" s="2"/>
      <c r="Z1566" s="2"/>
      <c r="AA1566" s="2"/>
    </row>
    <row r="1567" spans="1:27" ht="15" customHeight="1" x14ac:dyDescent="0.25">
      <c r="A1567" s="174" t="s">
        <v>930</v>
      </c>
      <c r="B1567" s="406" t="s">
        <v>931</v>
      </c>
      <c r="C1567" s="406"/>
      <c r="D1567" s="406"/>
      <c r="E1567" s="406"/>
      <c r="F1567" s="406"/>
      <c r="G1567" s="406"/>
      <c r="H1567" s="406"/>
      <c r="I1567" s="17"/>
      <c r="J1567" s="18"/>
      <c r="K1567" s="18"/>
      <c r="L1567" s="18"/>
      <c r="M1567" s="2"/>
      <c r="N1567" s="2"/>
      <c r="O1567" s="2"/>
      <c r="P1567" s="2"/>
      <c r="Q1567" s="2"/>
      <c r="R1567" s="2"/>
      <c r="S1567" s="2"/>
      <c r="T1567" s="2"/>
      <c r="U1567" s="2"/>
      <c r="V1567" s="2"/>
      <c r="W1567" s="2"/>
      <c r="X1567" s="2"/>
      <c r="Y1567" s="2"/>
      <c r="Z1567" s="2"/>
      <c r="AA1567" s="2"/>
    </row>
    <row r="1568" spans="1:27" ht="15" customHeight="1" x14ac:dyDescent="0.25">
      <c r="A1568" s="14"/>
      <c r="B1568" s="256" t="s">
        <v>2</v>
      </c>
      <c r="C1568" s="256" t="s">
        <v>3</v>
      </c>
      <c r="D1568" s="364" t="s">
        <v>844</v>
      </c>
      <c r="E1568" s="364" t="s">
        <v>845</v>
      </c>
      <c r="F1568" s="364" t="s">
        <v>846</v>
      </c>
      <c r="G1568" s="364" t="s">
        <v>847</v>
      </c>
      <c r="H1568" s="16"/>
      <c r="I1568" s="17"/>
      <c r="J1568" s="18"/>
      <c r="K1568" s="18"/>
      <c r="L1568" s="18"/>
      <c r="M1568" s="2"/>
      <c r="N1568" s="2"/>
      <c r="O1568" s="2"/>
      <c r="P1568" s="2"/>
      <c r="Q1568" s="2"/>
      <c r="R1568" s="2"/>
      <c r="S1568" s="2"/>
      <c r="T1568" s="2"/>
      <c r="U1568" s="2"/>
      <c r="V1568" s="2"/>
      <c r="W1568" s="2"/>
      <c r="X1568" s="2"/>
      <c r="Y1568" s="2"/>
      <c r="Z1568" s="2"/>
      <c r="AA1568" s="2"/>
    </row>
    <row r="1569" spans="1:27" ht="15" customHeight="1" x14ac:dyDescent="0.25">
      <c r="A1569" s="14"/>
      <c r="B1569" s="351" t="s">
        <v>927</v>
      </c>
      <c r="C1569" s="229"/>
      <c r="D1569" s="352">
        <v>1.5</v>
      </c>
      <c r="E1569" s="352">
        <v>0.25</v>
      </c>
      <c r="F1569" s="353">
        <v>3</v>
      </c>
      <c r="G1569" s="354">
        <f>D1569*E1569*F1569</f>
        <v>1.125</v>
      </c>
      <c r="H1569" s="16"/>
      <c r="I1569" s="17"/>
      <c r="J1569" s="18"/>
      <c r="K1569" s="18"/>
      <c r="L1569" s="18"/>
      <c r="M1569" s="2"/>
      <c r="N1569" s="2"/>
      <c r="O1569" s="2"/>
      <c r="P1569" s="2"/>
      <c r="Q1569" s="2"/>
      <c r="R1569" s="2"/>
      <c r="S1569" s="2"/>
      <c r="T1569" s="2"/>
      <c r="U1569" s="2"/>
      <c r="V1569" s="2"/>
      <c r="W1569" s="2"/>
      <c r="X1569" s="2"/>
      <c r="Y1569" s="2"/>
      <c r="Z1569" s="2"/>
      <c r="AA1569" s="2"/>
    </row>
    <row r="1570" spans="1:27" ht="15" customHeight="1" x14ac:dyDescent="0.25">
      <c r="A1570" s="14"/>
      <c r="B1570" s="355"/>
      <c r="C1570" s="229"/>
      <c r="D1570" s="354">
        <v>1.45</v>
      </c>
      <c r="E1570" s="352">
        <v>0.25</v>
      </c>
      <c r="F1570" s="353">
        <v>1</v>
      </c>
      <c r="G1570" s="354">
        <f t="shared" ref="G1570:G1574" si="47">D1570*E1570*F1570</f>
        <v>0.36249999999999999</v>
      </c>
      <c r="H1570" s="16"/>
      <c r="I1570" s="17"/>
      <c r="J1570" s="18"/>
      <c r="K1570" s="18"/>
      <c r="L1570" s="18"/>
      <c r="M1570" s="2"/>
      <c r="N1570" s="2"/>
      <c r="O1570" s="2"/>
      <c r="P1570" s="2"/>
      <c r="Q1570" s="2"/>
      <c r="R1570" s="2"/>
      <c r="S1570" s="2"/>
      <c r="T1570" s="2"/>
      <c r="U1570" s="2"/>
      <c r="V1570" s="2"/>
      <c r="W1570" s="2"/>
      <c r="X1570" s="2"/>
      <c r="Y1570" s="2"/>
      <c r="Z1570" s="2"/>
      <c r="AA1570" s="2"/>
    </row>
    <row r="1571" spans="1:27" ht="15" customHeight="1" x14ac:dyDescent="0.25">
      <c r="A1571" s="14"/>
      <c r="B1571" s="355"/>
      <c r="C1571" s="229"/>
      <c r="D1571" s="354">
        <v>0.75</v>
      </c>
      <c r="E1571" s="352">
        <v>0.5</v>
      </c>
      <c r="F1571" s="353">
        <v>1</v>
      </c>
      <c r="G1571" s="354">
        <f t="shared" si="47"/>
        <v>0.375</v>
      </c>
      <c r="H1571" s="16"/>
      <c r="I1571" s="17"/>
      <c r="J1571" s="18"/>
      <c r="K1571" s="18"/>
      <c r="L1571" s="18"/>
      <c r="M1571" s="2"/>
      <c r="N1571" s="2"/>
      <c r="O1571" s="2"/>
      <c r="P1571" s="2"/>
      <c r="Q1571" s="2"/>
      <c r="R1571" s="2"/>
      <c r="S1571" s="2"/>
      <c r="T1571" s="2"/>
      <c r="U1571" s="2"/>
      <c r="V1571" s="2"/>
      <c r="W1571" s="2"/>
      <c r="X1571" s="2"/>
      <c r="Y1571" s="2"/>
      <c r="Z1571" s="2"/>
      <c r="AA1571" s="2"/>
    </row>
    <row r="1572" spans="1:27" ht="15" customHeight="1" x14ac:dyDescent="0.25">
      <c r="A1572" s="14"/>
      <c r="B1572" s="385"/>
      <c r="C1572" s="229"/>
      <c r="D1572" s="352">
        <v>0.5</v>
      </c>
      <c r="E1572" s="352">
        <v>0.5</v>
      </c>
      <c r="F1572" s="353">
        <v>2</v>
      </c>
      <c r="G1572" s="354">
        <f t="shared" si="47"/>
        <v>0.5</v>
      </c>
      <c r="H1572" s="16"/>
      <c r="I1572" s="17"/>
      <c r="J1572" s="18"/>
      <c r="K1572" s="18"/>
      <c r="L1572" s="18"/>
      <c r="M1572" s="2"/>
      <c r="N1572" s="2"/>
      <c r="O1572" s="2"/>
      <c r="P1572" s="2"/>
      <c r="Q1572" s="2"/>
      <c r="R1572" s="2"/>
      <c r="S1572" s="2"/>
      <c r="T1572" s="2"/>
      <c r="U1572" s="2"/>
      <c r="V1572" s="2"/>
      <c r="W1572" s="2"/>
      <c r="X1572" s="2"/>
      <c r="Y1572" s="2"/>
      <c r="Z1572" s="2"/>
      <c r="AA1572" s="2"/>
    </row>
    <row r="1573" spans="1:27" ht="15" customHeight="1" x14ac:dyDescent="0.25">
      <c r="A1573" s="14"/>
      <c r="B1573" s="388"/>
      <c r="C1573" s="229"/>
      <c r="D1573" s="354">
        <v>1.7</v>
      </c>
      <c r="E1573" s="352">
        <v>0.25</v>
      </c>
      <c r="F1573" s="353">
        <v>1</v>
      </c>
      <c r="G1573" s="354">
        <f t="shared" si="47"/>
        <v>0.42499999999999999</v>
      </c>
      <c r="H1573" s="16"/>
      <c r="I1573" s="17"/>
      <c r="J1573" s="18"/>
      <c r="K1573" s="18"/>
      <c r="L1573" s="18"/>
      <c r="M1573" s="2"/>
      <c r="N1573" s="2"/>
      <c r="O1573" s="2"/>
      <c r="P1573" s="2"/>
      <c r="Q1573" s="2"/>
      <c r="R1573" s="2"/>
      <c r="S1573" s="2"/>
      <c r="T1573" s="2"/>
      <c r="U1573" s="2"/>
      <c r="V1573" s="2"/>
      <c r="W1573" s="2"/>
      <c r="X1573" s="2"/>
      <c r="Y1573" s="2"/>
      <c r="Z1573" s="2"/>
      <c r="AA1573" s="2"/>
    </row>
    <row r="1574" spans="1:27" ht="15" customHeight="1" x14ac:dyDescent="0.25">
      <c r="A1574" s="14"/>
      <c r="B1574" s="355"/>
      <c r="C1574" s="229"/>
      <c r="D1574" s="354">
        <v>2</v>
      </c>
      <c r="E1574" s="352">
        <v>0.25</v>
      </c>
      <c r="F1574" s="353">
        <v>3</v>
      </c>
      <c r="G1574" s="354">
        <f t="shared" si="47"/>
        <v>1.5</v>
      </c>
      <c r="H1574" s="16"/>
      <c r="I1574" s="17"/>
      <c r="J1574" s="18"/>
      <c r="K1574" s="18"/>
      <c r="L1574" s="18"/>
      <c r="M1574" s="2"/>
      <c r="N1574" s="2"/>
      <c r="O1574" s="2"/>
      <c r="P1574" s="2"/>
      <c r="Q1574" s="2"/>
      <c r="R1574" s="2"/>
      <c r="S1574" s="2"/>
      <c r="T1574" s="2"/>
      <c r="U1574" s="2"/>
      <c r="V1574" s="2"/>
      <c r="W1574" s="2"/>
      <c r="X1574" s="2"/>
      <c r="Y1574" s="2"/>
      <c r="Z1574" s="2"/>
      <c r="AA1574" s="2"/>
    </row>
    <row r="1575" spans="1:27" ht="15" customHeight="1" x14ac:dyDescent="0.25">
      <c r="A1575" s="14"/>
      <c r="B1575" s="355"/>
      <c r="C1575" s="229"/>
      <c r="D1575" s="354"/>
      <c r="E1575" s="352"/>
      <c r="F1575" s="353"/>
      <c r="G1575" s="356">
        <f>SUM(G1569:G1574)</f>
        <v>4.2874999999999996</v>
      </c>
      <c r="H1575" s="16"/>
      <c r="I1575" s="17"/>
      <c r="J1575" s="18"/>
      <c r="K1575" s="18"/>
      <c r="L1575" s="18"/>
      <c r="M1575" s="2"/>
      <c r="N1575" s="2"/>
      <c r="O1575" s="2"/>
      <c r="P1575" s="2"/>
      <c r="Q1575" s="2"/>
      <c r="R1575" s="2"/>
      <c r="S1575" s="2"/>
      <c r="T1575" s="2"/>
      <c r="U1575" s="2"/>
      <c r="V1575" s="2"/>
      <c r="W1575" s="2"/>
      <c r="X1575" s="2"/>
      <c r="Y1575" s="2"/>
      <c r="Z1575" s="2"/>
      <c r="AA1575" s="2"/>
    </row>
    <row r="1576" spans="1:27" ht="15" customHeight="1" x14ac:dyDescent="0.25">
      <c r="A1576" s="14"/>
      <c r="B1576" s="360" t="s">
        <v>928</v>
      </c>
      <c r="C1576" s="229"/>
      <c r="D1576" s="354">
        <v>0.25</v>
      </c>
      <c r="E1576" s="352">
        <v>0.25</v>
      </c>
      <c r="F1576" s="353">
        <v>3</v>
      </c>
      <c r="G1576" s="354">
        <f t="shared" ref="G1576:G1580" si="48">D1576*E1576*F1576</f>
        <v>0.1875</v>
      </c>
      <c r="H1576" s="16"/>
      <c r="I1576" s="17"/>
      <c r="J1576" s="18"/>
      <c r="K1576" s="18"/>
      <c r="L1576" s="18"/>
      <c r="M1576" s="2"/>
      <c r="N1576" s="2"/>
      <c r="O1576" s="2"/>
      <c r="P1576" s="2"/>
      <c r="Q1576" s="2"/>
      <c r="R1576" s="2"/>
      <c r="S1576" s="2"/>
      <c r="T1576" s="2"/>
      <c r="U1576" s="2"/>
      <c r="V1576" s="2"/>
      <c r="W1576" s="2"/>
      <c r="X1576" s="2"/>
      <c r="Y1576" s="2"/>
      <c r="Z1576" s="2"/>
      <c r="AA1576" s="2"/>
    </row>
    <row r="1577" spans="1:27" ht="15" customHeight="1" x14ac:dyDescent="0.25">
      <c r="A1577" s="14"/>
      <c r="B1577" s="385"/>
      <c r="C1577" s="229"/>
      <c r="D1577" s="354">
        <v>3.75</v>
      </c>
      <c r="E1577" s="352">
        <v>0.25</v>
      </c>
      <c r="F1577" s="353">
        <v>1</v>
      </c>
      <c r="G1577" s="354">
        <f t="shared" si="48"/>
        <v>0.9375</v>
      </c>
      <c r="H1577" s="16"/>
      <c r="I1577" s="17"/>
      <c r="J1577" s="18"/>
      <c r="K1577" s="18"/>
      <c r="L1577" s="18"/>
      <c r="M1577" s="2"/>
      <c r="N1577" s="2"/>
      <c r="O1577" s="2"/>
      <c r="P1577" s="2"/>
      <c r="Q1577" s="2"/>
      <c r="R1577" s="2"/>
      <c r="S1577" s="2"/>
      <c r="T1577" s="2"/>
      <c r="U1577" s="2"/>
      <c r="V1577" s="2"/>
      <c r="W1577" s="2"/>
      <c r="X1577" s="2"/>
      <c r="Y1577" s="2"/>
      <c r="Z1577" s="2"/>
      <c r="AA1577" s="2"/>
    </row>
    <row r="1578" spans="1:27" ht="15" customHeight="1" x14ac:dyDescent="0.25">
      <c r="A1578" s="14"/>
      <c r="B1578" s="385"/>
      <c r="C1578" s="229"/>
      <c r="D1578" s="354">
        <v>1.75</v>
      </c>
      <c r="E1578" s="352">
        <v>0.25</v>
      </c>
      <c r="F1578" s="353">
        <v>1</v>
      </c>
      <c r="G1578" s="354">
        <f t="shared" si="48"/>
        <v>0.4375</v>
      </c>
      <c r="H1578" s="16"/>
      <c r="I1578" s="17"/>
      <c r="J1578" s="18"/>
      <c r="K1578" s="18"/>
      <c r="L1578" s="18"/>
      <c r="M1578" s="2"/>
      <c r="N1578" s="2"/>
      <c r="O1578" s="2"/>
      <c r="P1578" s="2"/>
      <c r="Q1578" s="2"/>
      <c r="R1578" s="2"/>
      <c r="S1578" s="2"/>
      <c r="T1578" s="2"/>
      <c r="U1578" s="2"/>
      <c r="V1578" s="2"/>
      <c r="W1578" s="2"/>
      <c r="X1578" s="2"/>
      <c r="Y1578" s="2"/>
      <c r="Z1578" s="2"/>
      <c r="AA1578" s="2"/>
    </row>
    <row r="1579" spans="1:27" ht="15" customHeight="1" x14ac:dyDescent="0.25">
      <c r="A1579" s="14"/>
      <c r="B1579" s="385"/>
      <c r="C1579" s="229"/>
      <c r="D1579" s="352">
        <v>1.25</v>
      </c>
      <c r="E1579" s="352">
        <v>0.25</v>
      </c>
      <c r="F1579" s="353">
        <v>1</v>
      </c>
      <c r="G1579" s="354">
        <f t="shared" si="48"/>
        <v>0.3125</v>
      </c>
      <c r="H1579" s="16"/>
      <c r="I1579" s="17"/>
      <c r="J1579" s="18"/>
      <c r="K1579" s="18"/>
      <c r="L1579" s="18"/>
      <c r="M1579" s="2"/>
      <c r="N1579" s="2"/>
      <c r="O1579" s="2"/>
      <c r="P1579" s="2"/>
      <c r="Q1579" s="2"/>
      <c r="R1579" s="2"/>
      <c r="S1579" s="2"/>
      <c r="T1579" s="2"/>
      <c r="U1579" s="2"/>
      <c r="V1579" s="2"/>
      <c r="W1579" s="2"/>
      <c r="X1579" s="2"/>
      <c r="Y1579" s="2"/>
      <c r="Z1579" s="2"/>
      <c r="AA1579" s="2"/>
    </row>
    <row r="1580" spans="1:27" ht="15" customHeight="1" x14ac:dyDescent="0.25">
      <c r="A1580" s="14"/>
      <c r="B1580" s="385"/>
      <c r="C1580" s="229"/>
      <c r="D1580" s="354">
        <v>2.5</v>
      </c>
      <c r="E1580" s="352">
        <v>0.25</v>
      </c>
      <c r="F1580" s="353">
        <v>1</v>
      </c>
      <c r="G1580" s="354">
        <f t="shared" si="48"/>
        <v>0.625</v>
      </c>
      <c r="H1580" s="16"/>
      <c r="I1580" s="17"/>
      <c r="J1580" s="18"/>
      <c r="K1580" s="18"/>
      <c r="L1580" s="18"/>
      <c r="M1580" s="2"/>
      <c r="N1580" s="2"/>
      <c r="O1580" s="2"/>
      <c r="P1580" s="2"/>
      <c r="Q1580" s="2"/>
      <c r="R1580" s="2"/>
      <c r="S1580" s="2"/>
      <c r="T1580" s="2"/>
      <c r="U1580" s="2"/>
      <c r="V1580" s="2"/>
      <c r="W1580" s="2"/>
      <c r="X1580" s="2"/>
      <c r="Y1580" s="2"/>
      <c r="Z1580" s="2"/>
      <c r="AA1580" s="2"/>
    </row>
    <row r="1581" spans="1:27" ht="15" customHeight="1" x14ac:dyDescent="0.25">
      <c r="A1581" s="14"/>
      <c r="B1581" s="385"/>
      <c r="C1581" s="229"/>
      <c r="D1581" s="354"/>
      <c r="E1581" s="352"/>
      <c r="F1581" s="353"/>
      <c r="G1581" s="361">
        <f>SUM(G1576:G1580)</f>
        <v>2.5</v>
      </c>
      <c r="H1581" s="16"/>
      <c r="I1581" s="17"/>
      <c r="J1581" s="18"/>
      <c r="K1581" s="18"/>
      <c r="L1581" s="18"/>
      <c r="M1581" s="2"/>
      <c r="N1581" s="2"/>
      <c r="O1581" s="2"/>
      <c r="P1581" s="2"/>
      <c r="Q1581" s="2"/>
      <c r="R1581" s="2"/>
      <c r="S1581" s="2"/>
      <c r="T1581" s="2"/>
      <c r="U1581" s="2"/>
      <c r="V1581" s="2"/>
      <c r="W1581" s="2"/>
      <c r="X1581" s="2"/>
      <c r="Y1581" s="2"/>
      <c r="Z1581" s="2"/>
      <c r="AA1581" s="2"/>
    </row>
    <row r="1582" spans="1:27" ht="15" customHeight="1" x14ac:dyDescent="0.25">
      <c r="A1582" s="14"/>
      <c r="B1582" s="411" t="s">
        <v>37</v>
      </c>
      <c r="C1582" s="411"/>
      <c r="D1582" s="411"/>
      <c r="E1582" s="411"/>
      <c r="F1582" s="179"/>
      <c r="G1582" s="297">
        <f>G1575+G1581</f>
        <v>6.7874999999999996</v>
      </c>
      <c r="H1582" s="16"/>
      <c r="I1582" s="17"/>
      <c r="J1582" s="18"/>
      <c r="K1582" s="18"/>
      <c r="L1582" s="18"/>
      <c r="M1582" s="2"/>
      <c r="N1582" s="2"/>
      <c r="O1582" s="2"/>
      <c r="P1582" s="2"/>
      <c r="Q1582" s="2"/>
      <c r="R1582" s="2"/>
      <c r="S1582" s="2"/>
      <c r="T1582" s="2"/>
      <c r="U1582" s="2"/>
      <c r="V1582" s="2"/>
      <c r="W1582" s="2"/>
      <c r="X1582" s="2"/>
      <c r="Y1582" s="2"/>
      <c r="Z1582" s="2"/>
      <c r="AA1582" s="2"/>
    </row>
    <row r="1583" spans="1:27" ht="15" customHeight="1" x14ac:dyDescent="0.25">
      <c r="A1583" s="14"/>
      <c r="B1583" s="15"/>
      <c r="C1583" s="15"/>
      <c r="D1583" s="15"/>
      <c r="E1583" s="15"/>
      <c r="F1583" s="15"/>
      <c r="G1583" s="15"/>
      <c r="H1583" s="16"/>
      <c r="I1583" s="17"/>
      <c r="J1583" s="18"/>
      <c r="K1583" s="18"/>
      <c r="L1583" s="18"/>
      <c r="M1583" s="2"/>
      <c r="N1583" s="2"/>
      <c r="O1583" s="2"/>
      <c r="P1583" s="2"/>
      <c r="Q1583" s="2"/>
      <c r="R1583" s="2"/>
      <c r="S1583" s="2"/>
      <c r="T1583" s="2"/>
      <c r="U1583" s="2"/>
      <c r="V1583" s="2"/>
      <c r="W1583" s="2"/>
      <c r="X1583" s="2"/>
      <c r="Y1583" s="2"/>
      <c r="Z1583" s="2"/>
      <c r="AA1583" s="2"/>
    </row>
    <row r="1584" spans="1:27" ht="15" customHeight="1" x14ac:dyDescent="0.25">
      <c r="A1584" s="59">
        <v>15</v>
      </c>
      <c r="B1584" s="428" t="s">
        <v>793</v>
      </c>
      <c r="C1584" s="428"/>
      <c r="D1584" s="428"/>
      <c r="E1584" s="428"/>
      <c r="F1584" s="428"/>
      <c r="G1584" s="428"/>
      <c r="H1584" s="428"/>
      <c r="I1584" s="17"/>
      <c r="J1584" s="18"/>
      <c r="K1584" s="18"/>
      <c r="L1584" s="18"/>
      <c r="M1584" s="2"/>
      <c r="N1584" s="2"/>
      <c r="O1584" s="2"/>
      <c r="P1584" s="2"/>
      <c r="Q1584" s="2"/>
      <c r="R1584" s="2"/>
      <c r="S1584" s="2"/>
      <c r="T1584" s="2"/>
      <c r="U1584" s="2"/>
      <c r="V1584" s="2"/>
      <c r="W1584" s="2"/>
      <c r="X1584" s="2"/>
      <c r="Y1584" s="2"/>
      <c r="Z1584" s="2"/>
      <c r="AA1584" s="2"/>
    </row>
    <row r="1585" spans="1:27" ht="15" customHeight="1" x14ac:dyDescent="0.25">
      <c r="A1585" s="14"/>
      <c r="B1585" s="15"/>
      <c r="C1585" s="15"/>
      <c r="D1585" s="15"/>
      <c r="E1585" s="15"/>
      <c r="F1585" s="15"/>
      <c r="G1585" s="15"/>
      <c r="H1585" s="16"/>
      <c r="I1585" s="17"/>
      <c r="J1585" s="18"/>
      <c r="K1585" s="18"/>
      <c r="L1585" s="18"/>
      <c r="M1585" s="2"/>
      <c r="N1585" s="2"/>
      <c r="O1585" s="2"/>
      <c r="P1585" s="2"/>
      <c r="Q1585" s="2"/>
      <c r="R1585" s="2"/>
      <c r="S1585" s="2"/>
      <c r="T1585" s="2"/>
      <c r="U1585" s="2"/>
      <c r="V1585" s="2"/>
      <c r="W1585" s="2"/>
      <c r="X1585" s="2"/>
      <c r="Y1585" s="2"/>
      <c r="Z1585" s="2"/>
      <c r="AA1585" s="2"/>
    </row>
    <row r="1586" spans="1:27" ht="15" customHeight="1" x14ac:dyDescent="0.25">
      <c r="A1586" s="14"/>
      <c r="B1586" s="15"/>
      <c r="C1586" s="15"/>
      <c r="D1586" s="15"/>
      <c r="E1586" s="15"/>
      <c r="F1586" s="15"/>
      <c r="G1586" s="15"/>
      <c r="H1586" s="16"/>
      <c r="I1586" s="17"/>
      <c r="J1586" s="18"/>
      <c r="K1586" s="18"/>
      <c r="L1586" s="18"/>
      <c r="M1586" s="2"/>
      <c r="N1586" s="2"/>
      <c r="O1586" s="2"/>
      <c r="P1586" s="2"/>
      <c r="Q1586" s="2"/>
      <c r="R1586" s="2"/>
      <c r="S1586" s="2"/>
      <c r="T1586" s="2"/>
      <c r="U1586" s="2"/>
      <c r="V1586" s="2"/>
      <c r="W1586" s="2"/>
      <c r="X1586" s="2"/>
      <c r="Y1586" s="2"/>
      <c r="Z1586" s="2"/>
      <c r="AA1586" s="2"/>
    </row>
    <row r="1587" spans="1:27" ht="15" customHeight="1" x14ac:dyDescent="0.25">
      <c r="A1587" s="59">
        <v>16</v>
      </c>
      <c r="B1587" s="428" t="s">
        <v>794</v>
      </c>
      <c r="C1587" s="428"/>
      <c r="D1587" s="428"/>
      <c r="E1587" s="428"/>
      <c r="F1587" s="428"/>
      <c r="G1587" s="428"/>
      <c r="H1587" s="428"/>
      <c r="I1587" s="17"/>
      <c r="J1587" s="18"/>
      <c r="K1587" s="18"/>
      <c r="L1587" s="18"/>
      <c r="M1587" s="2"/>
      <c r="N1587" s="2"/>
      <c r="O1587" s="2"/>
      <c r="P1587" s="2"/>
      <c r="Q1587" s="2"/>
      <c r="R1587" s="2"/>
      <c r="S1587" s="2"/>
      <c r="T1587" s="2"/>
      <c r="U1587" s="2"/>
      <c r="V1587" s="2"/>
      <c r="W1587" s="2"/>
      <c r="X1587" s="2"/>
      <c r="Y1587" s="2"/>
      <c r="Z1587" s="2"/>
      <c r="AA1587" s="2"/>
    </row>
    <row r="1588" spans="1:27" ht="15" customHeight="1" x14ac:dyDescent="0.25">
      <c r="A1588" s="14"/>
      <c r="B1588" s="15"/>
      <c r="C1588" s="15"/>
      <c r="D1588" s="15"/>
      <c r="E1588" s="15"/>
      <c r="F1588" s="15"/>
      <c r="G1588" s="15"/>
      <c r="H1588" s="16"/>
      <c r="I1588" s="17"/>
      <c r="J1588" s="18"/>
      <c r="K1588" s="18"/>
      <c r="L1588" s="18"/>
      <c r="M1588" s="2"/>
      <c r="N1588" s="2"/>
      <c r="O1588" s="2"/>
      <c r="P1588" s="2"/>
      <c r="Q1588" s="2"/>
      <c r="R1588" s="2"/>
      <c r="S1588" s="2"/>
      <c r="T1588" s="2"/>
      <c r="U1588" s="2"/>
      <c r="V1588" s="2"/>
      <c r="W1588" s="2"/>
      <c r="X1588" s="2"/>
      <c r="Y1588" s="2"/>
      <c r="Z1588" s="2"/>
      <c r="AA1588" s="2"/>
    </row>
    <row r="1589" spans="1:27" ht="15" customHeight="1" x14ac:dyDescent="0.25">
      <c r="A1589" s="14"/>
      <c r="B1589" s="15"/>
      <c r="C1589" s="15"/>
      <c r="D1589" s="15"/>
      <c r="E1589" s="15"/>
      <c r="F1589" s="15"/>
      <c r="G1589" s="15"/>
      <c r="H1589" s="16"/>
      <c r="I1589" s="17"/>
      <c r="J1589" s="18"/>
      <c r="K1589" s="18"/>
      <c r="L1589" s="18"/>
      <c r="M1589" s="2"/>
      <c r="N1589" s="2"/>
      <c r="O1589" s="2"/>
      <c r="P1589" s="2"/>
      <c r="Q1589" s="2"/>
      <c r="R1589" s="2"/>
      <c r="S1589" s="2"/>
      <c r="T1589" s="2"/>
      <c r="U1589" s="2"/>
      <c r="V1589" s="2"/>
      <c r="W1589" s="2"/>
      <c r="X1589" s="2"/>
      <c r="Y1589" s="2"/>
      <c r="Z1589" s="2"/>
      <c r="AA1589" s="2"/>
    </row>
    <row r="1590" spans="1:27" ht="15" customHeight="1" x14ac:dyDescent="0.25">
      <c r="A1590" s="59">
        <v>17</v>
      </c>
      <c r="B1590" s="428" t="s">
        <v>849</v>
      </c>
      <c r="C1590" s="428"/>
      <c r="D1590" s="428"/>
      <c r="E1590" s="428"/>
      <c r="F1590" s="428"/>
      <c r="G1590" s="428"/>
      <c r="H1590" s="428"/>
      <c r="I1590" s="17"/>
      <c r="J1590" s="18"/>
      <c r="K1590" s="18"/>
      <c r="L1590" s="18"/>
      <c r="M1590" s="2"/>
      <c r="N1590" s="2"/>
      <c r="O1590" s="2"/>
      <c r="P1590" s="2"/>
      <c r="Q1590" s="2"/>
      <c r="R1590" s="2"/>
      <c r="S1590" s="2"/>
      <c r="T1590" s="2"/>
      <c r="U1590" s="2"/>
      <c r="V1590" s="2"/>
      <c r="W1590" s="2"/>
      <c r="X1590" s="2"/>
      <c r="Y1590" s="2"/>
      <c r="Z1590" s="2"/>
      <c r="AA1590" s="2"/>
    </row>
    <row r="1591" spans="1:27" ht="15" customHeight="1" x14ac:dyDescent="0.25">
      <c r="A1591" s="14"/>
      <c r="B1591" s="15"/>
      <c r="C1591" s="15"/>
      <c r="D1591" s="15"/>
      <c r="E1591" s="15"/>
      <c r="F1591" s="15"/>
      <c r="G1591" s="15"/>
      <c r="H1591" s="16"/>
      <c r="I1591" s="17"/>
      <c r="J1591" s="18"/>
      <c r="K1591" s="18"/>
      <c r="L1591" s="18"/>
      <c r="M1591" s="2"/>
      <c r="N1591" s="2"/>
      <c r="O1591" s="2"/>
      <c r="P1591" s="2"/>
      <c r="Q1591" s="2"/>
      <c r="R1591" s="2"/>
      <c r="S1591" s="2"/>
      <c r="T1591" s="2"/>
      <c r="U1591" s="2"/>
      <c r="V1591" s="2"/>
      <c r="W1591" s="2"/>
      <c r="X1591" s="2"/>
      <c r="Y1591" s="2"/>
      <c r="Z1591" s="2"/>
      <c r="AA1591" s="2"/>
    </row>
    <row r="1592" spans="1:27" ht="15" customHeight="1" x14ac:dyDescent="0.25">
      <c r="A1592" s="14"/>
      <c r="B1592" s="15"/>
      <c r="C1592" s="15"/>
      <c r="D1592" s="15"/>
      <c r="E1592" s="15"/>
      <c r="F1592" s="15"/>
      <c r="G1592" s="15"/>
      <c r="H1592" s="16"/>
      <c r="I1592" s="17"/>
      <c r="J1592" s="18"/>
      <c r="K1592" s="18"/>
      <c r="L1592" s="18"/>
      <c r="M1592" s="2"/>
      <c r="N1592" s="2"/>
      <c r="O1592" s="2"/>
      <c r="P1592" s="2"/>
      <c r="Q1592" s="2"/>
      <c r="R1592" s="2"/>
      <c r="S1592" s="2"/>
      <c r="T1592" s="2"/>
      <c r="U1592" s="2"/>
      <c r="V1592" s="2"/>
      <c r="W1592" s="2"/>
      <c r="X1592" s="2"/>
      <c r="Y1592" s="2"/>
      <c r="Z1592" s="2"/>
      <c r="AA1592" s="2"/>
    </row>
    <row r="1593" spans="1:27" ht="15" customHeight="1" x14ac:dyDescent="0.25">
      <c r="A1593" s="59">
        <v>18</v>
      </c>
      <c r="B1593" s="428" t="s">
        <v>795</v>
      </c>
      <c r="C1593" s="428"/>
      <c r="D1593" s="428"/>
      <c r="E1593" s="428"/>
      <c r="F1593" s="428"/>
      <c r="G1593" s="428"/>
      <c r="H1593" s="428"/>
      <c r="I1593" s="17"/>
      <c r="J1593" s="18"/>
      <c r="K1593" s="18"/>
      <c r="L1593" s="18"/>
      <c r="M1593" s="2"/>
      <c r="N1593" s="2"/>
      <c r="O1593" s="2"/>
      <c r="P1593" s="2"/>
      <c r="Q1593" s="2"/>
      <c r="R1593" s="2"/>
      <c r="S1593" s="2"/>
      <c r="T1593" s="2"/>
      <c r="U1593" s="2"/>
      <c r="V1593" s="2"/>
      <c r="W1593" s="2"/>
      <c r="X1593" s="2"/>
      <c r="Y1593" s="2"/>
      <c r="Z1593" s="2"/>
      <c r="AA1593" s="2"/>
    </row>
    <row r="1594" spans="1:27" ht="15" customHeight="1" x14ac:dyDescent="0.25">
      <c r="A1594" s="14"/>
      <c r="B1594" s="15"/>
      <c r="C1594" s="15"/>
      <c r="D1594" s="15"/>
      <c r="E1594" s="15"/>
      <c r="F1594" s="15"/>
      <c r="G1594" s="15"/>
      <c r="H1594" s="16"/>
      <c r="I1594" s="17"/>
      <c r="J1594" s="18"/>
      <c r="K1594" s="18"/>
      <c r="L1594" s="18"/>
      <c r="M1594" s="2"/>
      <c r="N1594" s="2"/>
      <c r="O1594" s="2"/>
      <c r="P1594" s="2"/>
      <c r="Q1594" s="2"/>
      <c r="R1594" s="2"/>
      <c r="S1594" s="2"/>
      <c r="T1594" s="2"/>
      <c r="U1594" s="2"/>
      <c r="V1594" s="2"/>
      <c r="W1594" s="2"/>
      <c r="X1594" s="2"/>
      <c r="Y1594" s="2"/>
      <c r="Z1594" s="2"/>
      <c r="AA1594" s="2"/>
    </row>
    <row r="1595" spans="1:27" ht="15" customHeight="1" x14ac:dyDescent="0.25">
      <c r="A1595" s="327" t="s">
        <v>810</v>
      </c>
      <c r="B1595" s="413" t="s">
        <v>811</v>
      </c>
      <c r="C1595" s="413"/>
      <c r="D1595" s="413"/>
      <c r="E1595" s="413"/>
      <c r="F1595" s="15"/>
      <c r="G1595" s="15"/>
      <c r="H1595" s="16"/>
      <c r="I1595" s="17"/>
      <c r="J1595" s="18"/>
      <c r="K1595" s="18"/>
      <c r="L1595" s="18"/>
      <c r="M1595" s="2"/>
      <c r="N1595" s="2"/>
      <c r="O1595" s="2"/>
      <c r="P1595" s="2"/>
      <c r="Q1595" s="2"/>
      <c r="R1595" s="2"/>
      <c r="S1595" s="2"/>
      <c r="T1595" s="2"/>
      <c r="U1595" s="2"/>
      <c r="V1595" s="2"/>
      <c r="W1595" s="2"/>
      <c r="X1595" s="2"/>
      <c r="Y1595" s="2"/>
      <c r="Z1595" s="2"/>
      <c r="AA1595" s="2"/>
    </row>
    <row r="1596" spans="1:27" ht="15" customHeight="1" thickBot="1" x14ac:dyDescent="0.3">
      <c r="A1596" s="332"/>
      <c r="B1596" s="414" t="s">
        <v>2</v>
      </c>
      <c r="C1596" s="416" t="s">
        <v>184</v>
      </c>
      <c r="D1596" s="416"/>
      <c r="E1596" s="416" t="s">
        <v>812</v>
      </c>
      <c r="F1596" s="15"/>
      <c r="G1596" s="15"/>
      <c r="H1596" s="16"/>
      <c r="I1596" s="17"/>
      <c r="J1596" s="18"/>
      <c r="K1596" s="18"/>
      <c r="L1596" s="18"/>
      <c r="M1596" s="2"/>
      <c r="N1596" s="2"/>
      <c r="O1596" s="2"/>
      <c r="P1596" s="2"/>
      <c r="Q1596" s="2"/>
      <c r="R1596" s="2"/>
      <c r="S1596" s="2"/>
      <c r="T1596" s="2"/>
      <c r="U1596" s="2"/>
      <c r="V1596" s="2"/>
      <c r="W1596" s="2"/>
      <c r="X1596" s="2"/>
      <c r="Y1596" s="2"/>
      <c r="Z1596" s="2"/>
      <c r="AA1596" s="2"/>
    </row>
    <row r="1597" spans="1:27" ht="15" customHeight="1" thickBot="1" x14ac:dyDescent="0.3">
      <c r="A1597" s="333"/>
      <c r="B1597" s="415"/>
      <c r="C1597" s="417"/>
      <c r="D1597" s="417"/>
      <c r="E1597" s="417"/>
      <c r="F1597" s="15"/>
      <c r="G1597" s="15"/>
      <c r="H1597" s="16"/>
      <c r="I1597" s="17"/>
      <c r="J1597" s="18"/>
      <c r="K1597" s="18"/>
      <c r="L1597" s="18"/>
      <c r="M1597" s="2"/>
      <c r="N1597" s="2"/>
      <c r="O1597" s="2"/>
      <c r="P1597" s="2"/>
      <c r="Q1597" s="2"/>
      <c r="R1597" s="2"/>
      <c r="S1597" s="2"/>
      <c r="T1597" s="2"/>
      <c r="U1597" s="2"/>
      <c r="V1597" s="2"/>
      <c r="W1597" s="2"/>
      <c r="X1597" s="2"/>
      <c r="Y1597" s="2"/>
      <c r="Z1597" s="2"/>
      <c r="AA1597" s="2"/>
    </row>
    <row r="1598" spans="1:27" ht="15" customHeight="1" thickBot="1" x14ac:dyDescent="0.3">
      <c r="A1598" s="333"/>
      <c r="B1598" s="329" t="s">
        <v>813</v>
      </c>
      <c r="C1598" s="326">
        <v>1</v>
      </c>
      <c r="D1598" s="326"/>
      <c r="E1598" s="325">
        <v>1</v>
      </c>
      <c r="F1598" s="15"/>
      <c r="G1598" s="15"/>
      <c r="H1598" s="16"/>
      <c r="I1598" s="17"/>
      <c r="J1598" s="18"/>
      <c r="K1598" s="18"/>
      <c r="L1598" s="18"/>
      <c r="M1598" s="2"/>
      <c r="N1598" s="2"/>
      <c r="O1598" s="2"/>
      <c r="P1598" s="2"/>
      <c r="Q1598" s="2"/>
      <c r="R1598" s="2"/>
      <c r="S1598" s="2"/>
      <c r="T1598" s="2"/>
      <c r="U1598" s="2"/>
      <c r="V1598" s="2"/>
      <c r="W1598" s="2"/>
      <c r="X1598" s="2"/>
      <c r="Y1598" s="2"/>
      <c r="Z1598" s="2"/>
      <c r="AA1598" s="2"/>
    </row>
    <row r="1599" spans="1:27" ht="15" customHeight="1" thickBot="1" x14ac:dyDescent="0.3">
      <c r="A1599" s="333"/>
      <c r="B1599" s="412" t="s">
        <v>814</v>
      </c>
      <c r="C1599" s="412"/>
      <c r="D1599" s="412"/>
      <c r="E1599" s="331">
        <v>1</v>
      </c>
      <c r="F1599" s="15"/>
      <c r="G1599" s="15"/>
      <c r="H1599" s="16"/>
      <c r="I1599" s="17"/>
      <c r="J1599" s="18"/>
      <c r="K1599" s="18"/>
      <c r="L1599" s="18"/>
      <c r="M1599" s="2"/>
      <c r="N1599" s="2"/>
      <c r="O1599" s="2"/>
      <c r="P1599" s="2"/>
      <c r="Q1599" s="2"/>
      <c r="R1599" s="2"/>
      <c r="S1599" s="2"/>
      <c r="T1599" s="2"/>
      <c r="U1599" s="2"/>
      <c r="V1599" s="2"/>
      <c r="W1599" s="2"/>
      <c r="X1599" s="2"/>
      <c r="Y1599" s="2"/>
      <c r="Z1599" s="2"/>
      <c r="AA1599" s="2"/>
    </row>
    <row r="1600" spans="1:27" ht="15" customHeight="1" x14ac:dyDescent="0.25">
      <c r="A1600" s="319"/>
      <c r="B1600" s="320"/>
      <c r="C1600" s="320"/>
      <c r="D1600" s="320"/>
      <c r="E1600" s="320"/>
      <c r="F1600" s="15"/>
      <c r="G1600" s="15"/>
      <c r="H1600" s="16"/>
      <c r="I1600" s="17"/>
      <c r="J1600" s="18"/>
      <c r="K1600" s="18"/>
      <c r="L1600" s="18"/>
      <c r="M1600" s="2"/>
      <c r="N1600" s="2"/>
      <c r="O1600" s="2"/>
      <c r="P1600" s="2"/>
      <c r="Q1600" s="2"/>
      <c r="R1600" s="2"/>
      <c r="S1600" s="2"/>
      <c r="T1600" s="2"/>
      <c r="U1600" s="2"/>
      <c r="V1600" s="2"/>
      <c r="W1600" s="2"/>
      <c r="X1600" s="2"/>
      <c r="Y1600" s="2"/>
      <c r="Z1600" s="2"/>
      <c r="AA1600" s="2"/>
    </row>
    <row r="1601" spans="1:27" ht="15" customHeight="1" x14ac:dyDescent="0.25">
      <c r="A1601" s="327" t="s">
        <v>815</v>
      </c>
      <c r="B1601" s="413" t="s">
        <v>816</v>
      </c>
      <c r="C1601" s="413"/>
      <c r="D1601" s="413"/>
      <c r="E1601" s="413"/>
      <c r="F1601" s="15"/>
      <c r="G1601" s="15"/>
      <c r="H1601" s="16"/>
      <c r="I1601" s="17"/>
      <c r="J1601" s="18"/>
      <c r="K1601" s="18"/>
      <c r="L1601" s="18"/>
      <c r="M1601" s="2"/>
      <c r="N1601" s="2"/>
      <c r="O1601" s="2"/>
      <c r="P1601" s="2"/>
      <c r="Q1601" s="2"/>
      <c r="R1601" s="2"/>
      <c r="S1601" s="2"/>
      <c r="T1601" s="2"/>
      <c r="U1601" s="2"/>
      <c r="V1601" s="2"/>
      <c r="W1601" s="2"/>
      <c r="X1601" s="2"/>
      <c r="Y1601" s="2"/>
      <c r="Z1601" s="2"/>
      <c r="AA1601" s="2"/>
    </row>
    <row r="1602" spans="1:27" ht="15" customHeight="1" thickBot="1" x14ac:dyDescent="0.3">
      <c r="A1602" s="332"/>
      <c r="B1602" s="414" t="s">
        <v>2</v>
      </c>
      <c r="C1602" s="416" t="s">
        <v>184</v>
      </c>
      <c r="D1602" s="416"/>
      <c r="E1602" s="416" t="s">
        <v>812</v>
      </c>
      <c r="F1602" s="15"/>
      <c r="G1602" s="15"/>
      <c r="H1602" s="16"/>
      <c r="I1602" s="17"/>
      <c r="J1602" s="18"/>
      <c r="K1602" s="18"/>
      <c r="L1602" s="18"/>
      <c r="M1602" s="2"/>
      <c r="N1602" s="2"/>
      <c r="O1602" s="2"/>
      <c r="P1602" s="2"/>
      <c r="Q1602" s="2"/>
      <c r="R1602" s="2"/>
      <c r="S1602" s="2"/>
      <c r="T1602" s="2"/>
      <c r="U1602" s="2"/>
      <c r="V1602" s="2"/>
      <c r="W1602" s="2"/>
      <c r="X1602" s="2"/>
      <c r="Y1602" s="2"/>
      <c r="Z1602" s="2"/>
      <c r="AA1602" s="2"/>
    </row>
    <row r="1603" spans="1:27" ht="15" customHeight="1" thickBot="1" x14ac:dyDescent="0.3">
      <c r="A1603" s="333"/>
      <c r="B1603" s="415"/>
      <c r="C1603" s="417"/>
      <c r="D1603" s="417"/>
      <c r="E1603" s="417"/>
      <c r="F1603" s="15"/>
      <c r="G1603" s="15"/>
      <c r="H1603" s="16"/>
      <c r="I1603" s="17"/>
      <c r="J1603" s="18"/>
      <c r="K1603" s="18"/>
      <c r="L1603" s="18"/>
      <c r="M1603" s="2"/>
      <c r="N1603" s="2"/>
      <c r="O1603" s="2"/>
      <c r="P1603" s="2"/>
      <c r="Q1603" s="2"/>
      <c r="R1603" s="2"/>
      <c r="S1603" s="2"/>
      <c r="T1603" s="2"/>
      <c r="U1603" s="2"/>
      <c r="V1603" s="2"/>
      <c r="W1603" s="2"/>
      <c r="X1603" s="2"/>
      <c r="Y1603" s="2"/>
      <c r="Z1603" s="2"/>
      <c r="AA1603" s="2"/>
    </row>
    <row r="1604" spans="1:27" ht="15" customHeight="1" thickBot="1" x14ac:dyDescent="0.3">
      <c r="A1604" s="333"/>
      <c r="B1604" s="329" t="s">
        <v>813</v>
      </c>
      <c r="C1604" s="326">
        <v>1</v>
      </c>
      <c r="D1604" s="326"/>
      <c r="E1604" s="325">
        <v>1</v>
      </c>
      <c r="F1604" s="15"/>
      <c r="G1604" s="15"/>
      <c r="H1604" s="16"/>
      <c r="I1604" s="17"/>
      <c r="J1604" s="18"/>
      <c r="K1604" s="18"/>
      <c r="L1604" s="18"/>
      <c r="M1604" s="2"/>
      <c r="N1604" s="2"/>
      <c r="O1604" s="2"/>
      <c r="P1604" s="2"/>
      <c r="Q1604" s="2"/>
      <c r="R1604" s="2"/>
      <c r="S1604" s="2"/>
      <c r="T1604" s="2"/>
      <c r="U1604" s="2"/>
      <c r="V1604" s="2"/>
      <c r="W1604" s="2"/>
      <c r="X1604" s="2"/>
      <c r="Y1604" s="2"/>
      <c r="Z1604" s="2"/>
      <c r="AA1604" s="2"/>
    </row>
    <row r="1605" spans="1:27" ht="15" customHeight="1" x14ac:dyDescent="0.25">
      <c r="A1605" s="334"/>
      <c r="B1605" s="412" t="s">
        <v>814</v>
      </c>
      <c r="C1605" s="412"/>
      <c r="D1605" s="412"/>
      <c r="E1605" s="331">
        <v>1</v>
      </c>
      <c r="F1605" s="15"/>
      <c r="G1605" s="15"/>
      <c r="H1605" s="16"/>
      <c r="I1605" s="17"/>
      <c r="J1605" s="18"/>
      <c r="K1605" s="18"/>
      <c r="L1605" s="18"/>
      <c r="M1605" s="2"/>
      <c r="N1605" s="2"/>
      <c r="O1605" s="2"/>
      <c r="P1605" s="2"/>
      <c r="Q1605" s="2"/>
      <c r="R1605" s="2"/>
      <c r="S1605" s="2"/>
      <c r="T1605" s="2"/>
      <c r="U1605" s="2"/>
      <c r="V1605" s="2"/>
      <c r="W1605" s="2"/>
      <c r="X1605" s="2"/>
      <c r="Y1605" s="2"/>
      <c r="Z1605" s="2"/>
      <c r="AA1605" s="2"/>
    </row>
    <row r="1606" spans="1:27" ht="15" customHeight="1" x14ac:dyDescent="0.25">
      <c r="A1606" s="335"/>
      <c r="B1606" s="321"/>
      <c r="C1606" s="321"/>
      <c r="D1606" s="321"/>
      <c r="E1606" s="322"/>
      <c r="F1606" s="15"/>
      <c r="G1606" s="15"/>
      <c r="H1606" s="16"/>
      <c r="I1606" s="17"/>
      <c r="J1606" s="18"/>
      <c r="K1606" s="18"/>
      <c r="L1606" s="18"/>
      <c r="M1606" s="2"/>
      <c r="N1606" s="2"/>
      <c r="O1606" s="2"/>
      <c r="P1606" s="2"/>
      <c r="Q1606" s="2"/>
      <c r="R1606" s="2"/>
      <c r="S1606" s="2"/>
      <c r="T1606" s="2"/>
      <c r="U1606" s="2"/>
      <c r="V1606" s="2"/>
      <c r="W1606" s="2"/>
      <c r="X1606" s="2"/>
      <c r="Y1606" s="2"/>
      <c r="Z1606" s="2"/>
      <c r="AA1606" s="2"/>
    </row>
    <row r="1607" spans="1:27" ht="15" customHeight="1" x14ac:dyDescent="0.25">
      <c r="A1607" s="327" t="s">
        <v>817</v>
      </c>
      <c r="B1607" s="413" t="s">
        <v>818</v>
      </c>
      <c r="C1607" s="413"/>
      <c r="D1607" s="413"/>
      <c r="E1607" s="413"/>
      <c r="F1607" s="15"/>
      <c r="G1607" s="15"/>
      <c r="H1607" s="16"/>
      <c r="I1607" s="17"/>
      <c r="J1607" s="18"/>
      <c r="K1607" s="18"/>
      <c r="L1607" s="18"/>
      <c r="M1607" s="2"/>
      <c r="N1607" s="2"/>
      <c r="O1607" s="2"/>
      <c r="P1607" s="2"/>
      <c r="Q1607" s="2"/>
      <c r="R1607" s="2"/>
      <c r="S1607" s="2"/>
      <c r="T1607" s="2"/>
      <c r="U1607" s="2"/>
      <c r="V1607" s="2"/>
      <c r="W1607" s="2"/>
      <c r="X1607" s="2"/>
      <c r="Y1607" s="2"/>
      <c r="Z1607" s="2"/>
      <c r="AA1607" s="2"/>
    </row>
    <row r="1608" spans="1:27" ht="15" customHeight="1" thickBot="1" x14ac:dyDescent="0.3">
      <c r="A1608" s="332"/>
      <c r="B1608" s="414" t="s">
        <v>2</v>
      </c>
      <c r="C1608" s="416" t="s">
        <v>184</v>
      </c>
      <c r="D1608" s="416"/>
      <c r="E1608" s="416" t="s">
        <v>812</v>
      </c>
      <c r="F1608" s="15"/>
      <c r="G1608" s="15"/>
      <c r="H1608" s="16"/>
      <c r="I1608" s="17"/>
      <c r="J1608" s="18"/>
      <c r="K1608" s="18"/>
      <c r="L1608" s="18"/>
      <c r="M1608" s="2"/>
      <c r="N1608" s="2"/>
      <c r="O1608" s="2"/>
      <c r="P1608" s="2"/>
      <c r="Q1608" s="2"/>
      <c r="R1608" s="2"/>
      <c r="S1608" s="2"/>
      <c r="T1608" s="2"/>
      <c r="U1608" s="2"/>
      <c r="V1608" s="2"/>
      <c r="W1608" s="2"/>
      <c r="X1608" s="2"/>
      <c r="Y1608" s="2"/>
      <c r="Z1608" s="2"/>
      <c r="AA1608" s="2"/>
    </row>
    <row r="1609" spans="1:27" ht="15" customHeight="1" thickBot="1" x14ac:dyDescent="0.3">
      <c r="A1609" s="333"/>
      <c r="B1609" s="415"/>
      <c r="C1609" s="417"/>
      <c r="D1609" s="417"/>
      <c r="E1609" s="417"/>
      <c r="F1609" s="15"/>
      <c r="G1609" s="15"/>
      <c r="H1609" s="16"/>
      <c r="I1609" s="17"/>
      <c r="J1609" s="18"/>
      <c r="K1609" s="18"/>
      <c r="L1609" s="18"/>
      <c r="M1609" s="2"/>
      <c r="N1609" s="2"/>
      <c r="O1609" s="2"/>
      <c r="P1609" s="2"/>
      <c r="Q1609" s="2"/>
      <c r="R1609" s="2"/>
      <c r="S1609" s="2"/>
      <c r="T1609" s="2"/>
      <c r="U1609" s="2"/>
      <c r="V1609" s="2"/>
      <c r="W1609" s="2"/>
      <c r="X1609" s="2"/>
      <c r="Y1609" s="2"/>
      <c r="Z1609" s="2"/>
      <c r="AA1609" s="2"/>
    </row>
    <row r="1610" spans="1:27" ht="15" customHeight="1" thickBot="1" x14ac:dyDescent="0.3">
      <c r="A1610" s="333"/>
      <c r="B1610" s="329" t="s">
        <v>813</v>
      </c>
      <c r="C1610" s="326">
        <v>1</v>
      </c>
      <c r="D1610" s="326"/>
      <c r="E1610" s="325">
        <v>1</v>
      </c>
      <c r="F1610" s="15"/>
      <c r="G1610" s="15"/>
      <c r="H1610" s="16"/>
      <c r="I1610" s="17"/>
      <c r="J1610" s="18"/>
      <c r="K1610" s="18"/>
      <c r="L1610" s="18"/>
      <c r="M1610" s="2"/>
      <c r="N1610" s="2"/>
      <c r="O1610" s="2"/>
      <c r="P1610" s="2"/>
      <c r="Q1610" s="2"/>
      <c r="R1610" s="2"/>
      <c r="S1610" s="2"/>
      <c r="T1610" s="2"/>
      <c r="U1610" s="2"/>
      <c r="V1610" s="2"/>
      <c r="W1610" s="2"/>
      <c r="X1610" s="2"/>
      <c r="Y1610" s="2"/>
      <c r="Z1610" s="2"/>
      <c r="AA1610" s="2"/>
    </row>
    <row r="1611" spans="1:27" ht="15" customHeight="1" x14ac:dyDescent="0.25">
      <c r="A1611" s="334"/>
      <c r="B1611" s="412" t="s">
        <v>814</v>
      </c>
      <c r="C1611" s="412"/>
      <c r="D1611" s="412"/>
      <c r="E1611" s="331">
        <v>1</v>
      </c>
      <c r="F1611" s="15"/>
      <c r="G1611" s="15"/>
      <c r="H1611" s="16"/>
      <c r="I1611" s="17"/>
      <c r="J1611" s="18"/>
      <c r="K1611" s="18"/>
      <c r="L1611" s="18"/>
      <c r="M1611" s="2"/>
      <c r="N1611" s="2"/>
      <c r="O1611" s="2"/>
      <c r="P1611" s="2"/>
      <c r="Q1611" s="2"/>
      <c r="R1611" s="2"/>
      <c r="S1611" s="2"/>
      <c r="T1611" s="2"/>
      <c r="U1611" s="2"/>
      <c r="V1611" s="2"/>
      <c r="W1611" s="2"/>
      <c r="X1611" s="2"/>
      <c r="Y1611" s="2"/>
      <c r="Z1611" s="2"/>
      <c r="AA1611" s="2"/>
    </row>
    <row r="1612" spans="1:27" ht="15" customHeight="1" x14ac:dyDescent="0.25">
      <c r="A1612" s="335"/>
      <c r="B1612" s="321"/>
      <c r="C1612" s="321"/>
      <c r="D1612" s="321"/>
      <c r="E1612" s="322"/>
      <c r="F1612" s="15"/>
      <c r="G1612" s="15"/>
      <c r="H1612" s="16"/>
      <c r="I1612" s="17"/>
      <c r="J1612" s="18"/>
      <c r="K1612" s="18"/>
      <c r="L1612" s="18"/>
      <c r="M1612" s="2"/>
      <c r="N1612" s="2"/>
      <c r="O1612" s="2"/>
      <c r="P1612" s="2"/>
      <c r="Q1612" s="2"/>
      <c r="R1612" s="2"/>
      <c r="S1612" s="2"/>
      <c r="T1612" s="2"/>
      <c r="U1612" s="2"/>
      <c r="V1612" s="2"/>
      <c r="W1612" s="2"/>
      <c r="X1612" s="2"/>
      <c r="Y1612" s="2"/>
      <c r="Z1612" s="2"/>
      <c r="AA1612" s="2"/>
    </row>
    <row r="1613" spans="1:27" ht="15" customHeight="1" x14ac:dyDescent="0.25">
      <c r="A1613" s="327" t="s">
        <v>819</v>
      </c>
      <c r="B1613" s="413" t="s">
        <v>820</v>
      </c>
      <c r="C1613" s="413"/>
      <c r="D1613" s="413"/>
      <c r="E1613" s="413"/>
      <c r="F1613" s="15"/>
      <c r="G1613" s="15"/>
      <c r="H1613" s="16"/>
      <c r="I1613" s="17"/>
      <c r="J1613" s="18"/>
      <c r="K1613" s="18"/>
      <c r="L1613" s="18"/>
      <c r="M1613" s="2"/>
      <c r="N1613" s="2"/>
      <c r="O1613" s="2"/>
      <c r="P1613" s="2"/>
      <c r="Q1613" s="2"/>
      <c r="R1613" s="2"/>
      <c r="S1613" s="2"/>
      <c r="T1613" s="2"/>
      <c r="U1613" s="2"/>
      <c r="V1613" s="2"/>
      <c r="W1613" s="2"/>
      <c r="X1613" s="2"/>
      <c r="Y1613" s="2"/>
      <c r="Z1613" s="2"/>
      <c r="AA1613" s="2"/>
    </row>
    <row r="1614" spans="1:27" ht="15" customHeight="1" thickBot="1" x14ac:dyDescent="0.3">
      <c r="A1614" s="332"/>
      <c r="B1614" s="414" t="s">
        <v>2</v>
      </c>
      <c r="C1614" s="416" t="s">
        <v>184</v>
      </c>
      <c r="D1614" s="416"/>
      <c r="E1614" s="416" t="s">
        <v>812</v>
      </c>
      <c r="F1614" s="15"/>
      <c r="G1614" s="15"/>
      <c r="H1614" s="16"/>
      <c r="I1614" s="17"/>
      <c r="J1614" s="18"/>
      <c r="K1614" s="18"/>
      <c r="L1614" s="18"/>
      <c r="M1614" s="2"/>
      <c r="N1614" s="2"/>
      <c r="O1614" s="2"/>
      <c r="P1614" s="2"/>
      <c r="Q1614" s="2"/>
      <c r="R1614" s="2"/>
      <c r="S1614" s="2"/>
      <c r="T1614" s="2"/>
      <c r="U1614" s="2"/>
      <c r="V1614" s="2"/>
      <c r="W1614" s="2"/>
      <c r="X1614" s="2"/>
      <c r="Y1614" s="2"/>
      <c r="Z1614" s="2"/>
      <c r="AA1614" s="2"/>
    </row>
    <row r="1615" spans="1:27" ht="15" customHeight="1" thickBot="1" x14ac:dyDescent="0.3">
      <c r="A1615" s="333"/>
      <c r="B1615" s="415"/>
      <c r="C1615" s="417"/>
      <c r="D1615" s="417"/>
      <c r="E1615" s="417"/>
      <c r="F1615" s="15"/>
      <c r="G1615" s="15"/>
      <c r="H1615" s="16"/>
      <c r="I1615" s="17"/>
      <c r="J1615" s="18"/>
      <c r="K1615" s="18"/>
      <c r="L1615" s="18"/>
      <c r="M1615" s="2"/>
      <c r="N1615" s="2"/>
      <c r="O1615" s="2"/>
      <c r="P1615" s="2"/>
      <c r="Q1615" s="2"/>
      <c r="R1615" s="2"/>
      <c r="S1615" s="2"/>
      <c r="T1615" s="2"/>
      <c r="U1615" s="2"/>
      <c r="V1615" s="2"/>
      <c r="W1615" s="2"/>
      <c r="X1615" s="2"/>
      <c r="Y1615" s="2"/>
      <c r="Z1615" s="2"/>
      <c r="AA1615" s="2"/>
    </row>
    <row r="1616" spans="1:27" ht="15" customHeight="1" thickBot="1" x14ac:dyDescent="0.3">
      <c r="A1616" s="333"/>
      <c r="B1616" s="329" t="s">
        <v>813</v>
      </c>
      <c r="C1616" s="326">
        <v>3</v>
      </c>
      <c r="D1616" s="326"/>
      <c r="E1616" s="325">
        <v>3</v>
      </c>
      <c r="F1616" s="15"/>
      <c r="G1616" s="15"/>
      <c r="H1616" s="16"/>
      <c r="I1616" s="17"/>
      <c r="J1616" s="18"/>
      <c r="K1616" s="18"/>
      <c r="L1616" s="18"/>
      <c r="M1616" s="2"/>
      <c r="N1616" s="2"/>
      <c r="O1616" s="2"/>
      <c r="P1616" s="2"/>
      <c r="Q1616" s="2"/>
      <c r="R1616" s="2"/>
      <c r="S1616" s="2"/>
      <c r="T1616" s="2"/>
      <c r="U1616" s="2"/>
      <c r="V1616" s="2"/>
      <c r="W1616" s="2"/>
      <c r="X1616" s="2"/>
      <c r="Y1616" s="2"/>
      <c r="Z1616" s="2"/>
      <c r="AA1616" s="2"/>
    </row>
    <row r="1617" spans="1:27" ht="15" customHeight="1" thickBot="1" x14ac:dyDescent="0.3">
      <c r="A1617" s="333"/>
      <c r="B1617" s="412" t="s">
        <v>814</v>
      </c>
      <c r="C1617" s="412"/>
      <c r="D1617" s="412"/>
      <c r="E1617" s="331">
        <v>3</v>
      </c>
      <c r="F1617" s="15"/>
      <c r="G1617" s="15"/>
      <c r="H1617" s="16"/>
      <c r="I1617" s="17"/>
      <c r="J1617" s="18"/>
      <c r="K1617" s="18"/>
      <c r="L1617" s="18"/>
      <c r="M1617" s="2"/>
      <c r="N1617" s="2"/>
      <c r="O1617" s="2"/>
      <c r="P1617" s="2"/>
      <c r="Q1617" s="2"/>
      <c r="R1617" s="2"/>
      <c r="S1617" s="2"/>
      <c r="T1617" s="2"/>
      <c r="U1617" s="2"/>
      <c r="V1617" s="2"/>
      <c r="W1617" s="2"/>
      <c r="X1617" s="2"/>
      <c r="Y1617" s="2"/>
      <c r="Z1617" s="2"/>
      <c r="AA1617" s="2"/>
    </row>
    <row r="1618" spans="1:27" ht="15" customHeight="1" x14ac:dyDescent="0.25">
      <c r="A1618" s="336"/>
      <c r="B1618" s="337"/>
      <c r="C1618" s="337"/>
      <c r="D1618" s="337"/>
      <c r="E1618" s="337"/>
      <c r="F1618" s="15"/>
      <c r="G1618" s="15"/>
      <c r="H1618" s="16"/>
      <c r="I1618" s="17"/>
      <c r="J1618" s="18"/>
      <c r="K1618" s="18"/>
      <c r="L1618" s="18"/>
      <c r="M1618" s="2"/>
      <c r="N1618" s="2"/>
      <c r="O1618" s="2"/>
      <c r="P1618" s="2"/>
      <c r="Q1618" s="2"/>
      <c r="R1618" s="2"/>
      <c r="S1618" s="2"/>
      <c r="T1618" s="2"/>
      <c r="U1618" s="2"/>
      <c r="V1618" s="2"/>
      <c r="W1618" s="2"/>
      <c r="X1618" s="2"/>
      <c r="Y1618" s="2"/>
      <c r="Z1618" s="2"/>
      <c r="AA1618" s="2"/>
    </row>
    <row r="1619" spans="1:27" ht="15" customHeight="1" x14ac:dyDescent="0.25">
      <c r="A1619" s="327" t="s">
        <v>821</v>
      </c>
      <c r="B1619" s="413" t="s">
        <v>822</v>
      </c>
      <c r="C1619" s="413"/>
      <c r="D1619" s="413"/>
      <c r="E1619" s="413"/>
      <c r="F1619" s="15"/>
      <c r="G1619" s="15"/>
      <c r="H1619" s="16"/>
      <c r="I1619" s="17"/>
      <c r="J1619" s="18"/>
      <c r="K1619" s="18"/>
      <c r="L1619" s="18"/>
      <c r="M1619" s="2"/>
      <c r="N1619" s="2"/>
      <c r="O1619" s="2"/>
      <c r="P1619" s="2"/>
      <c r="Q1619" s="2"/>
      <c r="R1619" s="2"/>
      <c r="S1619" s="2"/>
      <c r="T1619" s="2"/>
      <c r="U1619" s="2"/>
      <c r="V1619" s="2"/>
      <c r="W1619" s="2"/>
      <c r="X1619" s="2"/>
      <c r="Y1619" s="2"/>
      <c r="Z1619" s="2"/>
      <c r="AA1619" s="2"/>
    </row>
    <row r="1620" spans="1:27" ht="15" customHeight="1" thickBot="1" x14ac:dyDescent="0.3">
      <c r="A1620" s="332"/>
      <c r="B1620" s="414" t="s">
        <v>2</v>
      </c>
      <c r="C1620" s="416" t="s">
        <v>184</v>
      </c>
      <c r="D1620" s="416"/>
      <c r="E1620" s="416" t="s">
        <v>812</v>
      </c>
      <c r="F1620" s="15"/>
      <c r="G1620" s="15"/>
      <c r="H1620" s="16"/>
      <c r="I1620" s="17"/>
      <c r="J1620" s="18"/>
      <c r="K1620" s="18"/>
      <c r="L1620" s="18"/>
      <c r="M1620" s="2"/>
      <c r="N1620" s="2"/>
      <c r="O1620" s="2"/>
      <c r="P1620" s="2"/>
      <c r="Q1620" s="2"/>
      <c r="R1620" s="2"/>
      <c r="S1620" s="2"/>
      <c r="T1620" s="2"/>
      <c r="U1620" s="2"/>
      <c r="V1620" s="2"/>
      <c r="W1620" s="2"/>
      <c r="X1620" s="2"/>
      <c r="Y1620" s="2"/>
      <c r="Z1620" s="2"/>
      <c r="AA1620" s="2"/>
    </row>
    <row r="1621" spans="1:27" ht="15" customHeight="1" thickBot="1" x14ac:dyDescent="0.3">
      <c r="A1621" s="333"/>
      <c r="B1621" s="415"/>
      <c r="C1621" s="417"/>
      <c r="D1621" s="417"/>
      <c r="E1621" s="417"/>
      <c r="F1621" s="15"/>
      <c r="G1621" s="15"/>
      <c r="H1621" s="16"/>
      <c r="I1621" s="17"/>
      <c r="J1621" s="18"/>
      <c r="K1621" s="18"/>
      <c r="L1621" s="18"/>
      <c r="M1621" s="2"/>
      <c r="N1621" s="2"/>
      <c r="O1621" s="2"/>
      <c r="P1621" s="2"/>
      <c r="Q1621" s="2"/>
      <c r="R1621" s="2"/>
      <c r="S1621" s="2"/>
      <c r="T1621" s="2"/>
      <c r="U1621" s="2"/>
      <c r="V1621" s="2"/>
      <c r="W1621" s="2"/>
      <c r="X1621" s="2"/>
      <c r="Y1621" s="2"/>
      <c r="Z1621" s="2"/>
      <c r="AA1621" s="2"/>
    </row>
    <row r="1622" spans="1:27" ht="15" customHeight="1" thickBot="1" x14ac:dyDescent="0.3">
      <c r="A1622" s="333"/>
      <c r="B1622" s="329" t="s">
        <v>813</v>
      </c>
      <c r="C1622" s="326">
        <v>3</v>
      </c>
      <c r="D1622" s="326"/>
      <c r="E1622" s="325">
        <v>3</v>
      </c>
      <c r="F1622" s="15"/>
      <c r="G1622" s="15"/>
      <c r="H1622" s="16"/>
      <c r="I1622" s="17"/>
      <c r="J1622" s="18"/>
      <c r="K1622" s="18"/>
      <c r="L1622" s="18"/>
      <c r="M1622" s="2"/>
      <c r="N1622" s="2"/>
      <c r="O1622" s="2"/>
      <c r="P1622" s="2"/>
      <c r="Q1622" s="2"/>
      <c r="R1622" s="2"/>
      <c r="S1622" s="2"/>
      <c r="T1622" s="2"/>
      <c r="U1622" s="2"/>
      <c r="V1622" s="2"/>
      <c r="W1622" s="2"/>
      <c r="X1622" s="2"/>
      <c r="Y1622" s="2"/>
      <c r="Z1622" s="2"/>
      <c r="AA1622" s="2"/>
    </row>
    <row r="1623" spans="1:27" ht="15" customHeight="1" thickBot="1" x14ac:dyDescent="0.3">
      <c r="A1623" s="333"/>
      <c r="B1623" s="423" t="s">
        <v>814</v>
      </c>
      <c r="C1623" s="423"/>
      <c r="D1623" s="423"/>
      <c r="E1623" s="331">
        <f>SUM(E1622)</f>
        <v>3</v>
      </c>
      <c r="F1623" s="15"/>
      <c r="G1623" s="15"/>
      <c r="H1623" s="16"/>
      <c r="I1623" s="17"/>
      <c r="J1623" s="18"/>
      <c r="K1623" s="18"/>
      <c r="L1623" s="18"/>
      <c r="M1623" s="2"/>
      <c r="N1623" s="2"/>
      <c r="O1623" s="2"/>
      <c r="P1623" s="2"/>
      <c r="Q1623" s="2"/>
      <c r="R1623" s="2"/>
      <c r="S1623" s="2"/>
      <c r="T1623" s="2"/>
      <c r="U1623" s="2"/>
      <c r="V1623" s="2"/>
      <c r="W1623" s="2"/>
      <c r="X1623" s="2"/>
      <c r="Y1623" s="2"/>
      <c r="Z1623" s="2"/>
      <c r="AA1623" s="2"/>
    </row>
    <row r="1624" spans="1:27" ht="15" customHeight="1" x14ac:dyDescent="0.25">
      <c r="A1624" s="336"/>
      <c r="B1624" s="337"/>
      <c r="C1624" s="337"/>
      <c r="D1624" s="337"/>
      <c r="E1624" s="337"/>
      <c r="F1624" s="15"/>
      <c r="G1624" s="15"/>
      <c r="H1624" s="16"/>
      <c r="I1624" s="17"/>
      <c r="J1624" s="18"/>
      <c r="K1624" s="18"/>
      <c r="L1624" s="18"/>
      <c r="M1624" s="2"/>
      <c r="N1624" s="2"/>
      <c r="O1624" s="2"/>
      <c r="P1624" s="2"/>
      <c r="Q1624" s="2"/>
      <c r="R1624" s="2"/>
      <c r="S1624" s="2"/>
      <c r="T1624" s="2"/>
      <c r="U1624" s="2"/>
      <c r="V1624" s="2"/>
      <c r="W1624" s="2"/>
      <c r="X1624" s="2"/>
      <c r="Y1624" s="2"/>
      <c r="Z1624" s="2"/>
      <c r="AA1624" s="2"/>
    </row>
    <row r="1625" spans="1:27" ht="15" customHeight="1" x14ac:dyDescent="0.25">
      <c r="A1625" s="327" t="s">
        <v>823</v>
      </c>
      <c r="B1625" s="413" t="s">
        <v>824</v>
      </c>
      <c r="C1625" s="413"/>
      <c r="D1625" s="413"/>
      <c r="E1625" s="413"/>
      <c r="F1625" s="15"/>
      <c r="G1625" s="15"/>
      <c r="H1625" s="16"/>
      <c r="I1625" s="17"/>
      <c r="J1625" s="18"/>
      <c r="K1625" s="18"/>
      <c r="L1625" s="18"/>
      <c r="M1625" s="2"/>
      <c r="N1625" s="2"/>
      <c r="O1625" s="2"/>
      <c r="P1625" s="2"/>
      <c r="Q1625" s="2"/>
      <c r="R1625" s="2"/>
      <c r="S1625" s="2"/>
      <c r="T1625" s="2"/>
      <c r="U1625" s="2"/>
      <c r="V1625" s="2"/>
      <c r="W1625" s="2"/>
      <c r="X1625" s="2"/>
      <c r="Y1625" s="2"/>
      <c r="Z1625" s="2"/>
      <c r="AA1625" s="2"/>
    </row>
    <row r="1626" spans="1:27" ht="15" customHeight="1" thickBot="1" x14ac:dyDescent="0.3">
      <c r="A1626" s="332"/>
      <c r="B1626" s="414" t="s">
        <v>2</v>
      </c>
      <c r="C1626" s="416" t="s">
        <v>184</v>
      </c>
      <c r="D1626" s="416"/>
      <c r="E1626" s="416" t="s">
        <v>812</v>
      </c>
      <c r="F1626" s="15"/>
      <c r="G1626" s="15"/>
      <c r="H1626" s="16"/>
      <c r="I1626" s="17"/>
      <c r="J1626" s="18"/>
      <c r="K1626" s="18"/>
      <c r="L1626" s="18"/>
      <c r="M1626" s="2"/>
      <c r="N1626" s="2"/>
      <c r="O1626" s="2"/>
      <c r="P1626" s="2"/>
      <c r="Q1626" s="2"/>
      <c r="R1626" s="2"/>
      <c r="S1626" s="2"/>
      <c r="T1626" s="2"/>
      <c r="U1626" s="2"/>
      <c r="V1626" s="2"/>
      <c r="W1626" s="2"/>
      <c r="X1626" s="2"/>
      <c r="Y1626" s="2"/>
      <c r="Z1626" s="2"/>
      <c r="AA1626" s="2"/>
    </row>
    <row r="1627" spans="1:27" ht="15" customHeight="1" thickBot="1" x14ac:dyDescent="0.3">
      <c r="A1627" s="333"/>
      <c r="B1627" s="415"/>
      <c r="C1627" s="417"/>
      <c r="D1627" s="417"/>
      <c r="E1627" s="417"/>
      <c r="F1627" s="15"/>
      <c r="G1627" s="15"/>
      <c r="H1627" s="16"/>
      <c r="I1627" s="17"/>
      <c r="J1627" s="18"/>
      <c r="K1627" s="18"/>
      <c r="L1627" s="18"/>
      <c r="M1627" s="2"/>
      <c r="N1627" s="2"/>
      <c r="O1627" s="2"/>
      <c r="P1627" s="2"/>
      <c r="Q1627" s="2"/>
      <c r="R1627" s="2"/>
      <c r="S1627" s="2"/>
      <c r="T1627" s="2"/>
      <c r="U1627" s="2"/>
      <c r="V1627" s="2"/>
      <c r="W1627" s="2"/>
      <c r="X1627" s="2"/>
      <c r="Y1627" s="2"/>
      <c r="Z1627" s="2"/>
      <c r="AA1627" s="2"/>
    </row>
    <row r="1628" spans="1:27" ht="15" customHeight="1" thickBot="1" x14ac:dyDescent="0.3">
      <c r="A1628" s="333"/>
      <c r="B1628" s="329" t="s">
        <v>813</v>
      </c>
      <c r="C1628" s="326">
        <v>2</v>
      </c>
      <c r="D1628" s="326"/>
      <c r="E1628" s="325">
        <v>2</v>
      </c>
      <c r="F1628" s="15"/>
      <c r="G1628" s="15"/>
      <c r="H1628" s="16"/>
      <c r="I1628" s="17"/>
      <c r="J1628" s="18"/>
      <c r="K1628" s="18"/>
      <c r="L1628" s="18"/>
      <c r="M1628" s="2"/>
      <c r="N1628" s="2"/>
      <c r="O1628" s="2"/>
      <c r="P1628" s="2"/>
      <c r="Q1628" s="2"/>
      <c r="R1628" s="2"/>
      <c r="S1628" s="2"/>
      <c r="T1628" s="2"/>
      <c r="U1628" s="2"/>
      <c r="V1628" s="2"/>
      <c r="W1628" s="2"/>
      <c r="X1628" s="2"/>
      <c r="Y1628" s="2"/>
      <c r="Z1628" s="2"/>
      <c r="AA1628" s="2"/>
    </row>
    <row r="1629" spans="1:27" ht="15" customHeight="1" x14ac:dyDescent="0.25">
      <c r="A1629" s="334"/>
      <c r="B1629" s="412" t="s">
        <v>814</v>
      </c>
      <c r="C1629" s="412"/>
      <c r="D1629" s="412"/>
      <c r="E1629" s="331">
        <v>2</v>
      </c>
      <c r="F1629" s="15"/>
      <c r="G1629" s="15"/>
      <c r="H1629" s="16"/>
      <c r="I1629" s="17"/>
      <c r="J1629" s="18"/>
      <c r="K1629" s="18"/>
      <c r="L1629" s="18"/>
      <c r="M1629" s="2"/>
      <c r="N1629" s="2"/>
      <c r="O1629" s="2"/>
      <c r="P1629" s="2"/>
      <c r="Q1629" s="2"/>
      <c r="R1629" s="2"/>
      <c r="S1629" s="2"/>
      <c r="T1629" s="2"/>
      <c r="U1629" s="2"/>
      <c r="V1629" s="2"/>
      <c r="W1629" s="2"/>
      <c r="X1629" s="2"/>
      <c r="Y1629" s="2"/>
      <c r="Z1629" s="2"/>
      <c r="AA1629" s="2"/>
    </row>
    <row r="1630" spans="1:27" ht="15" customHeight="1" x14ac:dyDescent="0.25">
      <c r="A1630" s="338"/>
      <c r="B1630" s="321"/>
      <c r="C1630" s="321"/>
      <c r="D1630" s="321"/>
      <c r="E1630" s="322"/>
      <c r="F1630" s="15"/>
      <c r="G1630" s="15"/>
      <c r="H1630" s="16"/>
      <c r="I1630" s="17"/>
      <c r="J1630" s="18"/>
      <c r="K1630" s="18"/>
      <c r="L1630" s="18"/>
      <c r="M1630" s="2"/>
      <c r="N1630" s="2"/>
      <c r="O1630" s="2"/>
      <c r="P1630" s="2"/>
      <c r="Q1630" s="2"/>
      <c r="R1630" s="2"/>
      <c r="S1630" s="2"/>
      <c r="T1630" s="2"/>
      <c r="U1630" s="2"/>
      <c r="V1630" s="2"/>
      <c r="W1630" s="2"/>
      <c r="X1630" s="2"/>
      <c r="Y1630" s="2"/>
      <c r="Z1630" s="2"/>
      <c r="AA1630" s="2"/>
    </row>
    <row r="1631" spans="1:27" ht="15" customHeight="1" x14ac:dyDescent="0.25">
      <c r="A1631" s="327" t="s">
        <v>825</v>
      </c>
      <c r="B1631" s="413" t="s">
        <v>918</v>
      </c>
      <c r="C1631" s="413"/>
      <c r="D1631" s="413"/>
      <c r="E1631" s="413"/>
      <c r="F1631" s="15"/>
      <c r="G1631" s="15"/>
      <c r="H1631" s="16"/>
      <c r="I1631" s="17"/>
      <c r="J1631" s="18"/>
      <c r="K1631" s="18"/>
      <c r="L1631" s="18"/>
      <c r="M1631" s="2"/>
      <c r="N1631" s="2"/>
      <c r="O1631" s="2"/>
      <c r="P1631" s="2"/>
      <c r="Q1631" s="2"/>
      <c r="R1631" s="2"/>
      <c r="S1631" s="2"/>
      <c r="T1631" s="2"/>
      <c r="U1631" s="2"/>
      <c r="V1631" s="2"/>
      <c r="W1631" s="2"/>
      <c r="X1631" s="2"/>
      <c r="Y1631" s="2"/>
      <c r="Z1631" s="2"/>
      <c r="AA1631" s="2"/>
    </row>
    <row r="1632" spans="1:27" ht="15" customHeight="1" thickBot="1" x14ac:dyDescent="0.3">
      <c r="A1632" s="332"/>
      <c r="B1632" s="414" t="s">
        <v>2</v>
      </c>
      <c r="C1632" s="416" t="s">
        <v>184</v>
      </c>
      <c r="D1632" s="416"/>
      <c r="E1632" s="416" t="s">
        <v>812</v>
      </c>
      <c r="F1632" s="15"/>
      <c r="G1632" s="15"/>
      <c r="H1632" s="16"/>
      <c r="I1632" s="17"/>
      <c r="J1632" s="18"/>
      <c r="K1632" s="18"/>
      <c r="L1632" s="18"/>
      <c r="M1632" s="2"/>
      <c r="N1632" s="2"/>
      <c r="O1632" s="2"/>
      <c r="P1632" s="2"/>
      <c r="Q1632" s="2"/>
      <c r="R1632" s="2"/>
      <c r="S1632" s="2"/>
      <c r="T1632" s="2"/>
      <c r="U1632" s="2"/>
      <c r="V1632" s="2"/>
      <c r="W1632" s="2"/>
      <c r="X1632" s="2"/>
      <c r="Y1632" s="2"/>
      <c r="Z1632" s="2"/>
      <c r="AA1632" s="2"/>
    </row>
    <row r="1633" spans="1:27" ht="15" customHeight="1" thickBot="1" x14ac:dyDescent="0.3">
      <c r="A1633" s="333"/>
      <c r="B1633" s="415"/>
      <c r="C1633" s="417"/>
      <c r="D1633" s="417"/>
      <c r="E1633" s="417"/>
      <c r="F1633" s="15"/>
      <c r="G1633" s="15"/>
      <c r="H1633" s="16"/>
      <c r="I1633" s="17"/>
      <c r="J1633" s="18"/>
      <c r="K1633" s="18"/>
      <c r="L1633" s="18"/>
      <c r="M1633" s="2"/>
      <c r="N1633" s="2"/>
      <c r="O1633" s="2"/>
      <c r="P1633" s="2"/>
      <c r="Q1633" s="2"/>
      <c r="R1633" s="2"/>
      <c r="S1633" s="2"/>
      <c r="T1633" s="2"/>
      <c r="U1633" s="2"/>
      <c r="V1633" s="2"/>
      <c r="W1633" s="2"/>
      <c r="X1633" s="2"/>
      <c r="Y1633" s="2"/>
      <c r="Z1633" s="2"/>
      <c r="AA1633" s="2"/>
    </row>
    <row r="1634" spans="1:27" ht="15" customHeight="1" thickBot="1" x14ac:dyDescent="0.3">
      <c r="A1634" s="333"/>
      <c r="B1634" s="329" t="s">
        <v>813</v>
      </c>
      <c r="C1634" s="326">
        <v>25</v>
      </c>
      <c r="D1634" s="326"/>
      <c r="E1634" s="325">
        <v>25</v>
      </c>
      <c r="F1634" s="15"/>
      <c r="G1634" s="15"/>
      <c r="H1634" s="16"/>
      <c r="I1634" s="17"/>
      <c r="J1634" s="18"/>
      <c r="K1634" s="18"/>
      <c r="L1634" s="18"/>
      <c r="M1634" s="2"/>
      <c r="N1634" s="2"/>
      <c r="O1634" s="2"/>
      <c r="P1634" s="2"/>
      <c r="Q1634" s="2"/>
      <c r="R1634" s="2"/>
      <c r="S1634" s="2"/>
      <c r="T1634" s="2"/>
      <c r="U1634" s="2"/>
      <c r="V1634" s="2"/>
      <c r="W1634" s="2"/>
      <c r="X1634" s="2"/>
      <c r="Y1634" s="2"/>
      <c r="Z1634" s="2"/>
      <c r="AA1634" s="2"/>
    </row>
    <row r="1635" spans="1:27" ht="15" customHeight="1" x14ac:dyDescent="0.25">
      <c r="A1635" s="334"/>
      <c r="B1635" s="412" t="s">
        <v>814</v>
      </c>
      <c r="C1635" s="412"/>
      <c r="D1635" s="412"/>
      <c r="E1635" s="331">
        <v>25</v>
      </c>
      <c r="F1635" s="15"/>
      <c r="G1635" s="15"/>
      <c r="H1635" s="16"/>
      <c r="I1635" s="17"/>
      <c r="J1635" s="18"/>
      <c r="K1635" s="18"/>
      <c r="L1635" s="18"/>
      <c r="M1635" s="2"/>
      <c r="N1635" s="2"/>
      <c r="O1635" s="2"/>
      <c r="P1635" s="2"/>
      <c r="Q1635" s="2"/>
      <c r="R1635" s="2"/>
      <c r="S1635" s="2"/>
      <c r="T1635" s="2"/>
      <c r="U1635" s="2"/>
      <c r="V1635" s="2"/>
      <c r="W1635" s="2"/>
      <c r="X1635" s="2"/>
      <c r="Y1635" s="2"/>
      <c r="Z1635" s="2"/>
      <c r="AA1635" s="2"/>
    </row>
    <row r="1636" spans="1:27" ht="15" customHeight="1" x14ac:dyDescent="0.25">
      <c r="A1636" s="338"/>
      <c r="B1636" s="321"/>
      <c r="C1636" s="321"/>
      <c r="D1636" s="321"/>
      <c r="E1636" s="322"/>
      <c r="F1636" s="15"/>
      <c r="G1636" s="15"/>
      <c r="H1636" s="16"/>
      <c r="I1636" s="17"/>
      <c r="J1636" s="18"/>
      <c r="K1636" s="18"/>
      <c r="L1636" s="18"/>
      <c r="M1636" s="2"/>
      <c r="N1636" s="2"/>
      <c r="O1636" s="2"/>
      <c r="P1636" s="2"/>
      <c r="Q1636" s="2"/>
      <c r="R1636" s="2"/>
      <c r="S1636" s="2"/>
      <c r="T1636" s="2"/>
      <c r="U1636" s="2"/>
      <c r="V1636" s="2"/>
      <c r="W1636" s="2"/>
      <c r="X1636" s="2"/>
      <c r="Y1636" s="2"/>
      <c r="Z1636" s="2"/>
      <c r="AA1636" s="2"/>
    </row>
    <row r="1637" spans="1:27" ht="15" customHeight="1" x14ac:dyDescent="0.25">
      <c r="A1637" s="327" t="s">
        <v>826</v>
      </c>
      <c r="B1637" s="413" t="s">
        <v>827</v>
      </c>
      <c r="C1637" s="413"/>
      <c r="D1637" s="413"/>
      <c r="E1637" s="413"/>
      <c r="F1637" s="15"/>
      <c r="G1637" s="15"/>
      <c r="H1637" s="16"/>
      <c r="I1637" s="17"/>
      <c r="J1637" s="18"/>
      <c r="K1637" s="18"/>
      <c r="L1637" s="18"/>
      <c r="M1637" s="2"/>
      <c r="N1637" s="2"/>
      <c r="O1637" s="2"/>
      <c r="P1637" s="2"/>
      <c r="Q1637" s="2"/>
      <c r="R1637" s="2"/>
      <c r="S1637" s="2"/>
      <c r="T1637" s="2"/>
      <c r="U1637" s="2"/>
      <c r="V1637" s="2"/>
      <c r="W1637" s="2"/>
      <c r="X1637" s="2"/>
      <c r="Y1637" s="2"/>
      <c r="Z1637" s="2"/>
      <c r="AA1637" s="2"/>
    </row>
    <row r="1638" spans="1:27" ht="15" customHeight="1" thickBot="1" x14ac:dyDescent="0.3">
      <c r="A1638" s="332"/>
      <c r="B1638" s="414" t="s">
        <v>2</v>
      </c>
      <c r="C1638" s="416" t="s">
        <v>184</v>
      </c>
      <c r="D1638" s="416"/>
      <c r="E1638" s="416" t="s">
        <v>812</v>
      </c>
      <c r="F1638" s="15"/>
      <c r="G1638" s="15"/>
      <c r="H1638" s="16"/>
      <c r="I1638" s="17"/>
      <c r="J1638" s="18"/>
      <c r="K1638" s="18"/>
      <c r="L1638" s="18"/>
      <c r="M1638" s="2"/>
      <c r="N1638" s="2"/>
      <c r="O1638" s="2"/>
      <c r="P1638" s="2"/>
      <c r="Q1638" s="2"/>
      <c r="R1638" s="2"/>
      <c r="S1638" s="2"/>
      <c r="T1638" s="2"/>
      <c r="U1638" s="2"/>
      <c r="V1638" s="2"/>
      <c r="W1638" s="2"/>
      <c r="X1638" s="2"/>
      <c r="Y1638" s="2"/>
      <c r="Z1638" s="2"/>
      <c r="AA1638" s="2"/>
    </row>
    <row r="1639" spans="1:27" ht="15" customHeight="1" thickBot="1" x14ac:dyDescent="0.3">
      <c r="A1639" s="333"/>
      <c r="B1639" s="415"/>
      <c r="C1639" s="417"/>
      <c r="D1639" s="417"/>
      <c r="E1639" s="417"/>
      <c r="F1639" s="15"/>
      <c r="G1639" s="15"/>
      <c r="H1639" s="16"/>
      <c r="I1639" s="17"/>
      <c r="J1639" s="18"/>
      <c r="K1639" s="18"/>
      <c r="L1639" s="18"/>
      <c r="M1639" s="2"/>
      <c r="N1639" s="2"/>
      <c r="O1639" s="2"/>
      <c r="P1639" s="2"/>
      <c r="Q1639" s="2"/>
      <c r="R1639" s="2"/>
      <c r="S1639" s="2"/>
      <c r="T1639" s="2"/>
      <c r="U1639" s="2"/>
      <c r="V1639" s="2"/>
      <c r="W1639" s="2"/>
      <c r="X1639" s="2"/>
      <c r="Y1639" s="2"/>
      <c r="Z1639" s="2"/>
      <c r="AA1639" s="2"/>
    </row>
    <row r="1640" spans="1:27" ht="15" customHeight="1" thickBot="1" x14ac:dyDescent="0.3">
      <c r="A1640" s="333"/>
      <c r="B1640" s="329" t="s">
        <v>813</v>
      </c>
      <c r="C1640" s="326">
        <v>8</v>
      </c>
      <c r="D1640" s="326"/>
      <c r="E1640" s="325">
        <v>8</v>
      </c>
      <c r="F1640" s="15"/>
      <c r="G1640" s="15"/>
      <c r="H1640" s="16"/>
      <c r="I1640" s="17"/>
      <c r="J1640" s="18"/>
      <c r="K1640" s="18"/>
      <c r="L1640" s="18"/>
      <c r="M1640" s="2"/>
      <c r="N1640" s="2"/>
      <c r="O1640" s="2"/>
      <c r="P1640" s="2"/>
      <c r="Q1640" s="2"/>
      <c r="R1640" s="2"/>
      <c r="S1640" s="2"/>
      <c r="T1640" s="2"/>
      <c r="U1640" s="2"/>
      <c r="V1640" s="2"/>
      <c r="W1640" s="2"/>
      <c r="X1640" s="2"/>
      <c r="Y1640" s="2"/>
      <c r="Z1640" s="2"/>
      <c r="AA1640" s="2"/>
    </row>
    <row r="1641" spans="1:27" ht="15" customHeight="1" thickBot="1" x14ac:dyDescent="0.3">
      <c r="A1641" s="333"/>
      <c r="B1641" s="412" t="s">
        <v>814</v>
      </c>
      <c r="C1641" s="412"/>
      <c r="D1641" s="412"/>
      <c r="E1641" s="331">
        <v>8</v>
      </c>
      <c r="F1641" s="15"/>
      <c r="G1641" s="15"/>
      <c r="H1641" s="16"/>
      <c r="I1641" s="17"/>
      <c r="J1641" s="18"/>
      <c r="K1641" s="18"/>
      <c r="L1641" s="18"/>
      <c r="M1641" s="2"/>
      <c r="N1641" s="2"/>
      <c r="O1641" s="2"/>
      <c r="P1641" s="2"/>
      <c r="Q1641" s="2"/>
      <c r="R1641" s="2"/>
      <c r="S1641" s="2"/>
      <c r="T1641" s="2"/>
      <c r="U1641" s="2"/>
      <c r="V1641" s="2"/>
      <c r="W1641" s="2"/>
      <c r="X1641" s="2"/>
      <c r="Y1641" s="2"/>
      <c r="Z1641" s="2"/>
      <c r="AA1641" s="2"/>
    </row>
    <row r="1642" spans="1:27" ht="15" customHeight="1" x14ac:dyDescent="0.25">
      <c r="A1642" s="336"/>
      <c r="B1642" s="337"/>
      <c r="C1642" s="337"/>
      <c r="D1642" s="337"/>
      <c r="E1642" s="337"/>
      <c r="F1642" s="15"/>
      <c r="G1642" s="15"/>
      <c r="H1642" s="16"/>
      <c r="I1642" s="17"/>
      <c r="J1642" s="18"/>
      <c r="K1642" s="18"/>
      <c r="L1642" s="18"/>
      <c r="M1642" s="2"/>
      <c r="N1642" s="2"/>
      <c r="O1642" s="2"/>
      <c r="P1642" s="2"/>
      <c r="Q1642" s="2"/>
      <c r="R1642" s="2"/>
      <c r="S1642" s="2"/>
      <c r="T1642" s="2"/>
      <c r="U1642" s="2"/>
      <c r="V1642" s="2"/>
      <c r="W1642" s="2"/>
      <c r="X1642" s="2"/>
      <c r="Y1642" s="2"/>
      <c r="Z1642" s="2"/>
      <c r="AA1642" s="2"/>
    </row>
    <row r="1643" spans="1:27" ht="15" customHeight="1" x14ac:dyDescent="0.25">
      <c r="A1643" s="327" t="s">
        <v>828</v>
      </c>
      <c r="B1643" s="413" t="s">
        <v>829</v>
      </c>
      <c r="C1643" s="413"/>
      <c r="D1643" s="413"/>
      <c r="E1643" s="413"/>
      <c r="F1643" s="15"/>
      <c r="G1643" s="15"/>
      <c r="H1643" s="16"/>
      <c r="I1643" s="17"/>
      <c r="J1643" s="18"/>
      <c r="K1643" s="18"/>
      <c r="L1643" s="18"/>
      <c r="M1643" s="2"/>
      <c r="N1643" s="2"/>
      <c r="O1643" s="2"/>
      <c r="P1643" s="2"/>
      <c r="Q1643" s="2"/>
      <c r="R1643" s="2"/>
      <c r="S1643" s="2"/>
      <c r="T1643" s="2"/>
      <c r="U1643" s="2"/>
      <c r="V1643" s="2"/>
      <c r="W1643" s="2"/>
      <c r="X1643" s="2"/>
      <c r="Y1643" s="2"/>
      <c r="Z1643" s="2"/>
      <c r="AA1643" s="2"/>
    </row>
    <row r="1644" spans="1:27" ht="15" customHeight="1" thickBot="1" x14ac:dyDescent="0.3">
      <c r="A1644" s="332"/>
      <c r="B1644" s="414" t="s">
        <v>2</v>
      </c>
      <c r="C1644" s="416" t="s">
        <v>184</v>
      </c>
      <c r="D1644" s="416"/>
      <c r="E1644" s="416" t="s">
        <v>812</v>
      </c>
      <c r="F1644" s="15"/>
      <c r="G1644" s="15"/>
      <c r="H1644" s="16"/>
      <c r="I1644" s="17"/>
      <c r="J1644" s="18"/>
      <c r="K1644" s="18"/>
      <c r="L1644" s="18"/>
      <c r="M1644" s="2"/>
      <c r="N1644" s="2"/>
      <c r="O1644" s="2"/>
      <c r="P1644" s="2"/>
      <c r="Q1644" s="2"/>
      <c r="R1644" s="2"/>
      <c r="S1644" s="2"/>
      <c r="T1644" s="2"/>
      <c r="U1644" s="2"/>
      <c r="V1644" s="2"/>
      <c r="W1644" s="2"/>
      <c r="X1644" s="2"/>
      <c r="Y1644" s="2"/>
      <c r="Z1644" s="2"/>
      <c r="AA1644" s="2"/>
    </row>
    <row r="1645" spans="1:27" ht="15" customHeight="1" thickBot="1" x14ac:dyDescent="0.3">
      <c r="A1645" s="333"/>
      <c r="B1645" s="415"/>
      <c r="C1645" s="417"/>
      <c r="D1645" s="417"/>
      <c r="E1645" s="417"/>
      <c r="F1645" s="15"/>
      <c r="G1645" s="15"/>
      <c r="H1645" s="16"/>
      <c r="I1645" s="17"/>
      <c r="J1645" s="18"/>
      <c r="K1645" s="18"/>
      <c r="L1645" s="18"/>
      <c r="M1645" s="2"/>
      <c r="N1645" s="2"/>
      <c r="O1645" s="2"/>
      <c r="P1645" s="2"/>
      <c r="Q1645" s="2"/>
      <c r="R1645" s="2"/>
      <c r="S1645" s="2"/>
      <c r="T1645" s="2"/>
      <c r="U1645" s="2"/>
      <c r="V1645" s="2"/>
      <c r="W1645" s="2"/>
      <c r="X1645" s="2"/>
      <c r="Y1645" s="2"/>
      <c r="Z1645" s="2"/>
      <c r="AA1645" s="2"/>
    </row>
    <row r="1646" spans="1:27" ht="15" customHeight="1" thickBot="1" x14ac:dyDescent="0.3">
      <c r="A1646" s="333"/>
      <c r="B1646" s="329" t="s">
        <v>813</v>
      </c>
      <c r="C1646" s="326">
        <v>2</v>
      </c>
      <c r="D1646" s="326"/>
      <c r="E1646" s="325">
        <v>2</v>
      </c>
      <c r="F1646" s="15"/>
      <c r="G1646" s="15"/>
      <c r="H1646" s="16"/>
      <c r="I1646" s="17"/>
      <c r="J1646" s="18"/>
      <c r="K1646" s="18"/>
      <c r="L1646" s="18"/>
      <c r="M1646" s="2"/>
      <c r="N1646" s="2"/>
      <c r="O1646" s="2"/>
      <c r="P1646" s="2"/>
      <c r="Q1646" s="2"/>
      <c r="R1646" s="2"/>
      <c r="S1646" s="2"/>
      <c r="T1646" s="2"/>
      <c r="U1646" s="2"/>
      <c r="V1646" s="2"/>
      <c r="W1646" s="2"/>
      <c r="X1646" s="2"/>
      <c r="Y1646" s="2"/>
      <c r="Z1646" s="2"/>
      <c r="AA1646" s="2"/>
    </row>
    <row r="1647" spans="1:27" ht="15" customHeight="1" thickBot="1" x14ac:dyDescent="0.3">
      <c r="A1647" s="333"/>
      <c r="B1647" s="412" t="s">
        <v>814</v>
      </c>
      <c r="C1647" s="412"/>
      <c r="D1647" s="412"/>
      <c r="E1647" s="331">
        <v>2</v>
      </c>
      <c r="F1647" s="15"/>
      <c r="G1647" s="15"/>
      <c r="H1647" s="16"/>
      <c r="I1647" s="17"/>
      <c r="J1647" s="18"/>
      <c r="K1647" s="18"/>
      <c r="L1647" s="18"/>
      <c r="M1647" s="2"/>
      <c r="N1647" s="2"/>
      <c r="O1647" s="2"/>
      <c r="P1647" s="2"/>
      <c r="Q1647" s="2"/>
      <c r="R1647" s="2"/>
      <c r="S1647" s="2"/>
      <c r="T1647" s="2"/>
      <c r="U1647" s="2"/>
      <c r="V1647" s="2"/>
      <c r="W1647" s="2"/>
      <c r="X1647" s="2"/>
      <c r="Y1647" s="2"/>
      <c r="Z1647" s="2"/>
      <c r="AA1647" s="2"/>
    </row>
    <row r="1648" spans="1:27" ht="15" customHeight="1" x14ac:dyDescent="0.25">
      <c r="A1648" s="336"/>
      <c r="B1648" s="337"/>
      <c r="C1648" s="337"/>
      <c r="D1648" s="337"/>
      <c r="E1648" s="337"/>
      <c r="F1648" s="15"/>
      <c r="G1648" s="15"/>
      <c r="H1648" s="16"/>
      <c r="I1648" s="17"/>
      <c r="J1648" s="18"/>
      <c r="K1648" s="18"/>
      <c r="L1648" s="18"/>
      <c r="M1648" s="2"/>
      <c r="N1648" s="2"/>
      <c r="O1648" s="2"/>
      <c r="P1648" s="2"/>
      <c r="Q1648" s="2"/>
      <c r="R1648" s="2"/>
      <c r="S1648" s="2"/>
      <c r="T1648" s="2"/>
      <c r="U1648" s="2"/>
      <c r="V1648" s="2"/>
      <c r="W1648" s="2"/>
      <c r="X1648" s="2"/>
      <c r="Y1648" s="2"/>
      <c r="Z1648" s="2"/>
      <c r="AA1648" s="2"/>
    </row>
    <row r="1649" spans="1:27" ht="15" customHeight="1" x14ac:dyDescent="0.25">
      <c r="A1649" s="327" t="s">
        <v>830</v>
      </c>
      <c r="B1649" s="413" t="s">
        <v>831</v>
      </c>
      <c r="C1649" s="413"/>
      <c r="D1649" s="413"/>
      <c r="E1649" s="413"/>
      <c r="F1649" s="15"/>
      <c r="G1649" s="15"/>
      <c r="H1649" s="16"/>
      <c r="I1649" s="17"/>
      <c r="J1649" s="18"/>
      <c r="K1649" s="18"/>
      <c r="L1649" s="18"/>
      <c r="M1649" s="2"/>
      <c r="N1649" s="2"/>
      <c r="O1649" s="2"/>
      <c r="P1649" s="2"/>
      <c r="Q1649" s="2"/>
      <c r="R1649" s="2"/>
      <c r="S1649" s="2"/>
      <c r="T1649" s="2"/>
      <c r="U1649" s="2"/>
      <c r="V1649" s="2"/>
      <c r="W1649" s="2"/>
      <c r="X1649" s="2"/>
      <c r="Y1649" s="2"/>
      <c r="Z1649" s="2"/>
      <c r="AA1649" s="2"/>
    </row>
    <row r="1650" spans="1:27" ht="15" customHeight="1" thickBot="1" x14ac:dyDescent="0.3">
      <c r="A1650" s="332"/>
      <c r="B1650" s="414" t="s">
        <v>2</v>
      </c>
      <c r="C1650" s="416" t="s">
        <v>184</v>
      </c>
      <c r="D1650" s="416"/>
      <c r="E1650" s="416" t="s">
        <v>812</v>
      </c>
      <c r="F1650" s="15"/>
      <c r="G1650" s="15"/>
      <c r="H1650" s="16"/>
      <c r="I1650" s="17"/>
      <c r="J1650" s="18"/>
      <c r="K1650" s="18"/>
      <c r="L1650" s="18"/>
      <c r="M1650" s="2"/>
      <c r="N1650" s="2"/>
      <c r="O1650" s="2"/>
      <c r="P1650" s="2"/>
      <c r="Q1650" s="2"/>
      <c r="R1650" s="2"/>
      <c r="S1650" s="2"/>
      <c r="T1650" s="2"/>
      <c r="U1650" s="2"/>
      <c r="V1650" s="2"/>
      <c r="W1650" s="2"/>
      <c r="X1650" s="2"/>
      <c r="Y1650" s="2"/>
      <c r="Z1650" s="2"/>
      <c r="AA1650" s="2"/>
    </row>
    <row r="1651" spans="1:27" ht="15" customHeight="1" thickBot="1" x14ac:dyDescent="0.3">
      <c r="A1651" s="333"/>
      <c r="B1651" s="415"/>
      <c r="C1651" s="417"/>
      <c r="D1651" s="417"/>
      <c r="E1651" s="417"/>
      <c r="F1651" s="15"/>
      <c r="G1651" s="15"/>
      <c r="H1651" s="16"/>
      <c r="I1651" s="17"/>
      <c r="J1651" s="18"/>
      <c r="K1651" s="18"/>
      <c r="L1651" s="18"/>
      <c r="M1651" s="2"/>
      <c r="N1651" s="2"/>
      <c r="O1651" s="2"/>
      <c r="P1651" s="2"/>
      <c r="Q1651" s="2"/>
      <c r="R1651" s="2"/>
      <c r="S1651" s="2"/>
      <c r="T1651" s="2"/>
      <c r="U1651" s="2"/>
      <c r="V1651" s="2"/>
      <c r="W1651" s="2"/>
      <c r="X1651" s="2"/>
      <c r="Y1651" s="2"/>
      <c r="Z1651" s="2"/>
      <c r="AA1651" s="2"/>
    </row>
    <row r="1652" spans="1:27" ht="15" customHeight="1" thickBot="1" x14ac:dyDescent="0.3">
      <c r="A1652" s="333"/>
      <c r="B1652" s="329" t="s">
        <v>813</v>
      </c>
      <c r="C1652" s="326">
        <v>152</v>
      </c>
      <c r="D1652" s="326"/>
      <c r="E1652" s="325">
        <v>152</v>
      </c>
      <c r="F1652" s="15"/>
      <c r="G1652" s="15"/>
      <c r="H1652" s="16"/>
      <c r="I1652" s="17"/>
      <c r="J1652" s="18"/>
      <c r="K1652" s="18"/>
      <c r="L1652" s="18"/>
      <c r="M1652" s="2"/>
      <c r="N1652" s="2"/>
      <c r="O1652" s="2"/>
      <c r="P1652" s="2"/>
      <c r="Q1652" s="2"/>
      <c r="R1652" s="2"/>
      <c r="S1652" s="2"/>
      <c r="T1652" s="2"/>
      <c r="U1652" s="2"/>
      <c r="V1652" s="2"/>
      <c r="W1652" s="2"/>
      <c r="X1652" s="2"/>
      <c r="Y1652" s="2"/>
      <c r="Z1652" s="2"/>
      <c r="AA1652" s="2"/>
    </row>
    <row r="1653" spans="1:27" ht="15" customHeight="1" thickBot="1" x14ac:dyDescent="0.3">
      <c r="A1653" s="333"/>
      <c r="B1653" s="412" t="s">
        <v>814</v>
      </c>
      <c r="C1653" s="412"/>
      <c r="D1653" s="412"/>
      <c r="E1653" s="331">
        <v>152</v>
      </c>
      <c r="F1653" s="15"/>
      <c r="G1653" s="15"/>
      <c r="H1653" s="16"/>
      <c r="I1653" s="17"/>
      <c r="J1653" s="18"/>
      <c r="K1653" s="18"/>
      <c r="L1653" s="18"/>
      <c r="M1653" s="2"/>
      <c r="N1653" s="2"/>
      <c r="O1653" s="2"/>
      <c r="P1653" s="2"/>
      <c r="Q1653" s="2"/>
      <c r="R1653" s="2"/>
      <c r="S1653" s="2"/>
      <c r="T1653" s="2"/>
      <c r="U1653" s="2"/>
      <c r="V1653" s="2"/>
      <c r="W1653" s="2"/>
      <c r="X1653" s="2"/>
      <c r="Y1653" s="2"/>
      <c r="Z1653" s="2"/>
      <c r="AA1653" s="2"/>
    </row>
    <row r="1654" spans="1:27" ht="15" customHeight="1" x14ac:dyDescent="0.25">
      <c r="A1654" s="336"/>
      <c r="B1654" s="337"/>
      <c r="C1654" s="337"/>
      <c r="D1654" s="337"/>
      <c r="E1654" s="337"/>
      <c r="F1654" s="15"/>
      <c r="G1654" s="15"/>
      <c r="H1654" s="16"/>
      <c r="I1654" s="17"/>
      <c r="J1654" s="18"/>
      <c r="K1654" s="18"/>
      <c r="L1654" s="18"/>
      <c r="M1654" s="2"/>
      <c r="N1654" s="2"/>
      <c r="O1654" s="2"/>
      <c r="P1654" s="2"/>
      <c r="Q1654" s="2"/>
      <c r="R1654" s="2"/>
      <c r="S1654" s="2"/>
      <c r="T1654" s="2"/>
      <c r="U1654" s="2"/>
      <c r="V1654" s="2"/>
      <c r="W1654" s="2"/>
      <c r="X1654" s="2"/>
      <c r="Y1654" s="2"/>
      <c r="Z1654" s="2"/>
      <c r="AA1654" s="2"/>
    </row>
    <row r="1655" spans="1:27" ht="15" customHeight="1" x14ac:dyDescent="0.25">
      <c r="A1655" s="327" t="s">
        <v>832</v>
      </c>
      <c r="B1655" s="413" t="s">
        <v>833</v>
      </c>
      <c r="C1655" s="413"/>
      <c r="D1655" s="413"/>
      <c r="E1655" s="413"/>
      <c r="F1655" s="15"/>
      <c r="G1655" s="15"/>
      <c r="H1655" s="16"/>
      <c r="I1655" s="17"/>
      <c r="J1655" s="18"/>
      <c r="K1655" s="18"/>
      <c r="L1655" s="18"/>
      <c r="M1655" s="2"/>
      <c r="N1655" s="2"/>
      <c r="O1655" s="2"/>
      <c r="P1655" s="2"/>
      <c r="Q1655" s="2"/>
      <c r="R1655" s="2"/>
      <c r="S1655" s="2"/>
      <c r="T1655" s="2"/>
      <c r="U1655" s="2"/>
      <c r="V1655" s="2"/>
      <c r="W1655" s="2"/>
      <c r="X1655" s="2"/>
      <c r="Y1655" s="2"/>
      <c r="Z1655" s="2"/>
      <c r="AA1655" s="2"/>
    </row>
    <row r="1656" spans="1:27" ht="15" customHeight="1" thickBot="1" x14ac:dyDescent="0.3">
      <c r="A1656" s="332"/>
      <c r="B1656" s="414" t="s">
        <v>2</v>
      </c>
      <c r="C1656" s="416" t="s">
        <v>184</v>
      </c>
      <c r="D1656" s="416"/>
      <c r="E1656" s="416" t="s">
        <v>812</v>
      </c>
      <c r="F1656" s="15"/>
      <c r="G1656" s="15"/>
      <c r="H1656" s="16"/>
      <c r="I1656" s="17"/>
      <c r="J1656" s="18"/>
      <c r="K1656" s="18"/>
      <c r="L1656" s="18"/>
      <c r="M1656" s="2"/>
      <c r="N1656" s="2"/>
      <c r="O1656" s="2"/>
      <c r="P1656" s="2"/>
      <c r="Q1656" s="2"/>
      <c r="R1656" s="2"/>
      <c r="S1656" s="2"/>
      <c r="T1656" s="2"/>
      <c r="U1656" s="2"/>
      <c r="V1656" s="2"/>
      <c r="W1656" s="2"/>
      <c r="X1656" s="2"/>
      <c r="Y1656" s="2"/>
      <c r="Z1656" s="2"/>
      <c r="AA1656" s="2"/>
    </row>
    <row r="1657" spans="1:27" ht="15" customHeight="1" thickBot="1" x14ac:dyDescent="0.3">
      <c r="A1657" s="333"/>
      <c r="B1657" s="415"/>
      <c r="C1657" s="417"/>
      <c r="D1657" s="417"/>
      <c r="E1657" s="417"/>
      <c r="F1657" s="15"/>
      <c r="G1657" s="15"/>
      <c r="H1657" s="16"/>
      <c r="I1657" s="17"/>
      <c r="J1657" s="18"/>
      <c r="K1657" s="18"/>
      <c r="L1657" s="18"/>
      <c r="M1657" s="2"/>
      <c r="N1657" s="2"/>
      <c r="O1657" s="2"/>
      <c r="P1657" s="2"/>
      <c r="Q1657" s="2"/>
      <c r="R1657" s="2"/>
      <c r="S1657" s="2"/>
      <c r="T1657" s="2"/>
      <c r="U1657" s="2"/>
      <c r="V1657" s="2"/>
      <c r="W1657" s="2"/>
      <c r="X1657" s="2"/>
      <c r="Y1657" s="2"/>
      <c r="Z1657" s="2"/>
      <c r="AA1657" s="2"/>
    </row>
    <row r="1658" spans="1:27" ht="15" customHeight="1" thickBot="1" x14ac:dyDescent="0.3">
      <c r="A1658" s="333"/>
      <c r="B1658" s="329" t="s">
        <v>813</v>
      </c>
      <c r="C1658" s="326">
        <v>25</v>
      </c>
      <c r="D1658" s="326"/>
      <c r="E1658" s="325">
        <v>25</v>
      </c>
      <c r="F1658" s="15"/>
      <c r="G1658" s="15"/>
      <c r="H1658" s="16"/>
      <c r="I1658" s="17"/>
      <c r="J1658" s="18"/>
      <c r="K1658" s="18"/>
      <c r="L1658" s="18"/>
      <c r="M1658" s="2"/>
      <c r="N1658" s="2"/>
      <c r="O1658" s="2"/>
      <c r="P1658" s="2"/>
      <c r="Q1658" s="2"/>
      <c r="R1658" s="2"/>
      <c r="S1658" s="2"/>
      <c r="T1658" s="2"/>
      <c r="U1658" s="2"/>
      <c r="V1658" s="2"/>
      <c r="W1658" s="2"/>
      <c r="X1658" s="2"/>
      <c r="Y1658" s="2"/>
      <c r="Z1658" s="2"/>
      <c r="AA1658" s="2"/>
    </row>
    <row r="1659" spans="1:27" ht="15" customHeight="1" thickBot="1" x14ac:dyDescent="0.3">
      <c r="A1659" s="333"/>
      <c r="B1659" s="412" t="s">
        <v>814</v>
      </c>
      <c r="C1659" s="412"/>
      <c r="D1659" s="412"/>
      <c r="E1659" s="331">
        <v>25</v>
      </c>
      <c r="F1659" s="15"/>
      <c r="G1659" s="15"/>
      <c r="H1659" s="16"/>
      <c r="I1659" s="17"/>
      <c r="J1659" s="18"/>
      <c r="K1659" s="18"/>
      <c r="L1659" s="18"/>
      <c r="M1659" s="2"/>
      <c r="N1659" s="2"/>
      <c r="O1659" s="2"/>
      <c r="P1659" s="2"/>
      <c r="Q1659" s="2"/>
      <c r="R1659" s="2"/>
      <c r="S1659" s="2"/>
      <c r="T1659" s="2"/>
      <c r="U1659" s="2"/>
      <c r="V1659" s="2"/>
      <c r="W1659" s="2"/>
      <c r="X1659" s="2"/>
      <c r="Y1659" s="2"/>
      <c r="Z1659" s="2"/>
      <c r="AA1659" s="2"/>
    </row>
    <row r="1660" spans="1:27" ht="15" customHeight="1" x14ac:dyDescent="0.25">
      <c r="A1660" s="336"/>
      <c r="B1660" s="337"/>
      <c r="C1660" s="337"/>
      <c r="D1660" s="337"/>
      <c r="E1660" s="337"/>
      <c r="F1660" s="15"/>
      <c r="G1660" s="15"/>
      <c r="H1660" s="16"/>
      <c r="I1660" s="17"/>
      <c r="J1660" s="18"/>
      <c r="K1660" s="18"/>
      <c r="L1660" s="18"/>
      <c r="M1660" s="2"/>
      <c r="N1660" s="2"/>
      <c r="O1660" s="2"/>
      <c r="P1660" s="2"/>
      <c r="Q1660" s="2"/>
      <c r="R1660" s="2"/>
      <c r="S1660" s="2"/>
      <c r="T1660" s="2"/>
      <c r="U1660" s="2"/>
      <c r="V1660" s="2"/>
      <c r="W1660" s="2"/>
      <c r="X1660" s="2"/>
      <c r="Y1660" s="2"/>
      <c r="Z1660" s="2"/>
      <c r="AA1660" s="2"/>
    </row>
    <row r="1661" spans="1:27" ht="15" customHeight="1" x14ac:dyDescent="0.25">
      <c r="A1661" s="327" t="s">
        <v>834</v>
      </c>
      <c r="B1661" s="413" t="s">
        <v>835</v>
      </c>
      <c r="C1661" s="413"/>
      <c r="D1661" s="413"/>
      <c r="E1661" s="413"/>
      <c r="F1661" s="15"/>
      <c r="G1661" s="15"/>
      <c r="H1661" s="16"/>
      <c r="I1661" s="17"/>
      <c r="J1661" s="18"/>
      <c r="K1661" s="18"/>
      <c r="L1661" s="18"/>
      <c r="M1661" s="2"/>
      <c r="N1661" s="2"/>
      <c r="O1661" s="2"/>
      <c r="P1661" s="2"/>
      <c r="Q1661" s="2"/>
      <c r="R1661" s="2"/>
      <c r="S1661" s="2"/>
      <c r="T1661" s="2"/>
      <c r="U1661" s="2"/>
      <c r="V1661" s="2"/>
      <c r="W1661" s="2"/>
      <c r="X1661" s="2"/>
      <c r="Y1661" s="2"/>
      <c r="Z1661" s="2"/>
      <c r="AA1661" s="2"/>
    </row>
    <row r="1662" spans="1:27" ht="15" customHeight="1" thickBot="1" x14ac:dyDescent="0.3">
      <c r="A1662" s="332"/>
      <c r="B1662" s="414" t="s">
        <v>2</v>
      </c>
      <c r="C1662" s="416" t="s">
        <v>184</v>
      </c>
      <c r="D1662" s="416"/>
      <c r="E1662" s="416" t="s">
        <v>812</v>
      </c>
      <c r="F1662" s="15"/>
      <c r="G1662" s="15"/>
      <c r="H1662" s="16"/>
      <c r="I1662" s="17"/>
      <c r="J1662" s="18"/>
      <c r="K1662" s="18"/>
      <c r="L1662" s="18"/>
      <c r="M1662" s="2"/>
      <c r="N1662" s="2"/>
      <c r="O1662" s="2"/>
      <c r="P1662" s="2"/>
      <c r="Q1662" s="2"/>
      <c r="R1662" s="2"/>
      <c r="S1662" s="2"/>
      <c r="T1662" s="2"/>
      <c r="U1662" s="2"/>
      <c r="V1662" s="2"/>
      <c r="W1662" s="2"/>
      <c r="X1662" s="2"/>
      <c r="Y1662" s="2"/>
      <c r="Z1662" s="2"/>
      <c r="AA1662" s="2"/>
    </row>
    <row r="1663" spans="1:27" ht="15" customHeight="1" thickBot="1" x14ac:dyDescent="0.3">
      <c r="A1663" s="333"/>
      <c r="B1663" s="415"/>
      <c r="C1663" s="417"/>
      <c r="D1663" s="417"/>
      <c r="E1663" s="417"/>
      <c r="F1663" s="15"/>
      <c r="G1663" s="15"/>
      <c r="H1663" s="16"/>
      <c r="I1663" s="17"/>
      <c r="J1663" s="18"/>
      <c r="K1663" s="18"/>
      <c r="L1663" s="18"/>
      <c r="M1663" s="2"/>
      <c r="N1663" s="2"/>
      <c r="O1663" s="2"/>
      <c r="P1663" s="2"/>
      <c r="Q1663" s="2"/>
      <c r="R1663" s="2"/>
      <c r="S1663" s="2"/>
      <c r="T1663" s="2"/>
      <c r="U1663" s="2"/>
      <c r="V1663" s="2"/>
      <c r="W1663" s="2"/>
      <c r="X1663" s="2"/>
      <c r="Y1663" s="2"/>
      <c r="Z1663" s="2"/>
      <c r="AA1663" s="2"/>
    </row>
    <row r="1664" spans="1:27" ht="15" customHeight="1" thickBot="1" x14ac:dyDescent="0.3">
      <c r="A1664" s="333"/>
      <c r="B1664" s="329" t="s">
        <v>813</v>
      </c>
      <c r="C1664" s="326">
        <v>12</v>
      </c>
      <c r="D1664" s="326"/>
      <c r="E1664" s="325">
        <v>12</v>
      </c>
      <c r="F1664" s="15"/>
      <c r="G1664" s="15"/>
      <c r="H1664" s="16"/>
      <c r="I1664" s="17"/>
      <c r="J1664" s="18"/>
      <c r="K1664" s="18"/>
      <c r="L1664" s="18"/>
      <c r="M1664" s="2"/>
      <c r="N1664" s="2"/>
      <c r="O1664" s="2"/>
      <c r="P1664" s="2"/>
      <c r="Q1664" s="2"/>
      <c r="R1664" s="2"/>
      <c r="S1664" s="2"/>
      <c r="T1664" s="2"/>
      <c r="U1664" s="2"/>
      <c r="V1664" s="2"/>
      <c r="W1664" s="2"/>
      <c r="X1664" s="2"/>
      <c r="Y1664" s="2"/>
      <c r="Z1664" s="2"/>
      <c r="AA1664" s="2"/>
    </row>
    <row r="1665" spans="1:27" ht="15" customHeight="1" thickBot="1" x14ac:dyDescent="0.3">
      <c r="A1665" s="333"/>
      <c r="B1665" s="412" t="s">
        <v>814</v>
      </c>
      <c r="C1665" s="412"/>
      <c r="D1665" s="412"/>
      <c r="E1665" s="331">
        <v>12</v>
      </c>
      <c r="F1665" s="15"/>
      <c r="G1665" s="15"/>
      <c r="H1665" s="16"/>
      <c r="I1665" s="17"/>
      <c r="J1665" s="18"/>
      <c r="K1665" s="18"/>
      <c r="L1665" s="18"/>
      <c r="M1665" s="2"/>
      <c r="N1665" s="2"/>
      <c r="O1665" s="2"/>
      <c r="P1665" s="2"/>
      <c r="Q1665" s="2"/>
      <c r="R1665" s="2"/>
      <c r="S1665" s="2"/>
      <c r="T1665" s="2"/>
      <c r="U1665" s="2"/>
      <c r="V1665" s="2"/>
      <c r="W1665" s="2"/>
      <c r="X1665" s="2"/>
      <c r="Y1665" s="2"/>
      <c r="Z1665" s="2"/>
      <c r="AA1665" s="2"/>
    </row>
    <row r="1666" spans="1:27" ht="15" customHeight="1" x14ac:dyDescent="0.25">
      <c r="A1666" s="336"/>
      <c r="B1666" s="337"/>
      <c r="C1666" s="337"/>
      <c r="D1666" s="337"/>
      <c r="E1666" s="337"/>
      <c r="F1666" s="339"/>
      <c r="G1666" s="339"/>
      <c r="H1666" s="339"/>
      <c r="I1666" s="17"/>
      <c r="J1666" s="18"/>
      <c r="K1666" s="18"/>
      <c r="L1666" s="18"/>
      <c r="M1666" s="2"/>
      <c r="N1666" s="2"/>
      <c r="O1666" s="2"/>
      <c r="P1666" s="2"/>
      <c r="Q1666" s="2"/>
      <c r="R1666" s="2"/>
      <c r="S1666" s="2"/>
      <c r="T1666" s="2"/>
      <c r="U1666" s="2"/>
      <c r="V1666" s="2"/>
      <c r="W1666" s="2"/>
      <c r="X1666" s="2"/>
      <c r="Y1666" s="2"/>
      <c r="Z1666" s="2"/>
      <c r="AA1666" s="2"/>
    </row>
    <row r="1667" spans="1:27" ht="15" customHeight="1" x14ac:dyDescent="0.25">
      <c r="A1667" s="327" t="s">
        <v>836</v>
      </c>
      <c r="B1667" s="413" t="s">
        <v>837</v>
      </c>
      <c r="C1667" s="413"/>
      <c r="D1667" s="413"/>
      <c r="E1667" s="413"/>
      <c r="F1667" s="339"/>
      <c r="G1667" s="339"/>
      <c r="H1667" s="339"/>
      <c r="I1667" s="17"/>
      <c r="J1667" s="18"/>
      <c r="K1667" s="18"/>
      <c r="L1667" s="18"/>
      <c r="M1667" s="2"/>
      <c r="N1667" s="2"/>
      <c r="O1667" s="2"/>
      <c r="P1667" s="2"/>
      <c r="Q1667" s="2"/>
      <c r="R1667" s="2"/>
      <c r="S1667" s="2"/>
      <c r="T1667" s="2"/>
      <c r="U1667" s="2"/>
      <c r="V1667" s="2"/>
      <c r="W1667" s="2"/>
      <c r="X1667" s="2"/>
      <c r="Y1667" s="2"/>
      <c r="Z1667" s="2"/>
      <c r="AA1667" s="2"/>
    </row>
    <row r="1668" spans="1:27" ht="15" customHeight="1" thickBot="1" x14ac:dyDescent="0.3">
      <c r="A1668" s="332"/>
      <c r="B1668" s="414" t="s">
        <v>2</v>
      </c>
      <c r="C1668" s="416" t="s">
        <v>184</v>
      </c>
      <c r="D1668" s="416"/>
      <c r="E1668" s="416" t="s">
        <v>812</v>
      </c>
      <c r="F1668" s="339"/>
      <c r="G1668" s="339"/>
      <c r="H1668" s="339"/>
      <c r="I1668" s="17"/>
      <c r="J1668" s="18"/>
      <c r="K1668" s="18"/>
      <c r="L1668" s="18"/>
      <c r="M1668" s="2"/>
      <c r="N1668" s="2"/>
      <c r="O1668" s="2"/>
      <c r="P1668" s="2"/>
      <c r="Q1668" s="2"/>
      <c r="R1668" s="2"/>
      <c r="S1668" s="2"/>
      <c r="T1668" s="2"/>
      <c r="U1668" s="2"/>
      <c r="V1668" s="2"/>
      <c r="W1668" s="2"/>
      <c r="X1668" s="2"/>
      <c r="Y1668" s="2"/>
      <c r="Z1668" s="2"/>
      <c r="AA1668" s="2"/>
    </row>
    <row r="1669" spans="1:27" ht="15" customHeight="1" thickBot="1" x14ac:dyDescent="0.3">
      <c r="A1669" s="333"/>
      <c r="B1669" s="415"/>
      <c r="C1669" s="417"/>
      <c r="D1669" s="417"/>
      <c r="E1669" s="417"/>
      <c r="F1669" s="339"/>
      <c r="G1669" s="339"/>
      <c r="H1669" s="339"/>
      <c r="I1669" s="17"/>
      <c r="J1669" s="18"/>
      <c r="K1669" s="18"/>
      <c r="L1669" s="18"/>
      <c r="M1669" s="2"/>
      <c r="N1669" s="2"/>
      <c r="O1669" s="2"/>
      <c r="P1669" s="2"/>
      <c r="Q1669" s="2"/>
      <c r="R1669" s="2"/>
      <c r="S1669" s="2"/>
      <c r="T1669" s="2"/>
      <c r="U1669" s="2"/>
      <c r="V1669" s="2"/>
      <c r="W1669" s="2"/>
      <c r="X1669" s="2"/>
      <c r="Y1669" s="2"/>
      <c r="Z1669" s="2"/>
      <c r="AA1669" s="2"/>
    </row>
    <row r="1670" spans="1:27" ht="15" customHeight="1" thickBot="1" x14ac:dyDescent="0.3">
      <c r="A1670" s="333"/>
      <c r="B1670" s="329" t="s">
        <v>813</v>
      </c>
      <c r="C1670" s="326">
        <v>25</v>
      </c>
      <c r="D1670" s="326"/>
      <c r="E1670" s="325">
        <v>25</v>
      </c>
      <c r="F1670" s="339"/>
      <c r="G1670" s="339"/>
      <c r="H1670" s="339"/>
      <c r="I1670" s="17"/>
      <c r="J1670" s="18"/>
      <c r="K1670" s="18"/>
      <c r="L1670" s="18"/>
      <c r="M1670" s="2"/>
      <c r="N1670" s="2"/>
      <c r="O1670" s="2"/>
      <c r="P1670" s="2"/>
      <c r="Q1670" s="2"/>
      <c r="R1670" s="2"/>
      <c r="S1670" s="2"/>
      <c r="T1670" s="2"/>
      <c r="U1670" s="2"/>
      <c r="V1670" s="2"/>
      <c r="W1670" s="2"/>
      <c r="X1670" s="2"/>
      <c r="Y1670" s="2"/>
      <c r="Z1670" s="2"/>
      <c r="AA1670" s="2"/>
    </row>
    <row r="1671" spans="1:27" ht="15" customHeight="1" thickBot="1" x14ac:dyDescent="0.3">
      <c r="A1671" s="333"/>
      <c r="B1671" s="412" t="s">
        <v>814</v>
      </c>
      <c r="C1671" s="412"/>
      <c r="D1671" s="412"/>
      <c r="E1671" s="331">
        <v>25</v>
      </c>
      <c r="F1671" s="339"/>
      <c r="G1671" s="339"/>
      <c r="H1671" s="339"/>
      <c r="I1671" s="17"/>
      <c r="J1671" s="18"/>
      <c r="K1671" s="18"/>
      <c r="L1671" s="18"/>
      <c r="M1671" s="2"/>
      <c r="N1671" s="2"/>
      <c r="O1671" s="2"/>
      <c r="P1671" s="2"/>
      <c r="Q1671" s="2"/>
      <c r="R1671" s="2"/>
      <c r="S1671" s="2"/>
      <c r="T1671" s="2"/>
      <c r="U1671" s="2"/>
      <c r="V1671" s="2"/>
      <c r="W1671" s="2"/>
      <c r="X1671" s="2"/>
      <c r="Y1671" s="2"/>
      <c r="Z1671" s="2"/>
      <c r="AA1671" s="2"/>
    </row>
    <row r="1672" spans="1:27" ht="15" customHeight="1" thickBot="1" x14ac:dyDescent="0.3">
      <c r="A1672" s="340"/>
      <c r="B1672" s="341"/>
      <c r="C1672" s="341"/>
      <c r="D1672" s="341"/>
      <c r="E1672" s="341"/>
      <c r="F1672" s="339"/>
      <c r="G1672" s="339"/>
      <c r="H1672" s="339"/>
      <c r="I1672" s="17"/>
      <c r="J1672" s="18"/>
      <c r="K1672" s="18"/>
      <c r="L1672" s="18"/>
      <c r="M1672" s="2"/>
      <c r="N1672" s="2"/>
      <c r="O1672" s="2"/>
      <c r="P1672" s="2"/>
      <c r="Q1672" s="2"/>
      <c r="R1672" s="2"/>
      <c r="S1672" s="2"/>
      <c r="T1672" s="2"/>
      <c r="U1672" s="2"/>
      <c r="V1672" s="2"/>
      <c r="W1672" s="2"/>
      <c r="X1672" s="2"/>
      <c r="Y1672" s="2"/>
      <c r="Z1672" s="2"/>
      <c r="AA1672" s="2"/>
    </row>
    <row r="1673" spans="1:27" ht="15" customHeight="1" x14ac:dyDescent="0.25">
      <c r="A1673" s="14"/>
      <c r="B1673" s="15"/>
      <c r="C1673" s="15"/>
      <c r="D1673" s="15"/>
      <c r="E1673" s="15"/>
      <c r="F1673" s="15"/>
      <c r="G1673" s="15"/>
      <c r="H1673" s="16"/>
      <c r="I1673" s="17"/>
      <c r="J1673" s="18"/>
      <c r="K1673" s="18"/>
      <c r="L1673" s="18"/>
      <c r="M1673" s="2"/>
      <c r="N1673" s="2"/>
      <c r="O1673" s="2"/>
      <c r="P1673" s="2"/>
      <c r="Q1673" s="2"/>
      <c r="R1673" s="2"/>
      <c r="S1673" s="2"/>
      <c r="T1673" s="2"/>
      <c r="U1673" s="2"/>
      <c r="V1673" s="2"/>
      <c r="W1673" s="2"/>
      <c r="X1673" s="2"/>
      <c r="Y1673" s="2"/>
      <c r="Z1673" s="2"/>
      <c r="AA1673" s="2"/>
    </row>
    <row r="1674" spans="1:27" ht="15" customHeight="1" x14ac:dyDescent="0.25">
      <c r="A1674" s="328" t="s">
        <v>840</v>
      </c>
      <c r="B1674" s="406" t="s">
        <v>463</v>
      </c>
      <c r="C1674" s="406"/>
      <c r="D1674" s="406"/>
      <c r="E1674" s="406"/>
      <c r="F1674" s="406"/>
      <c r="G1674" s="406"/>
      <c r="H1674" s="406"/>
      <c r="I1674" s="17"/>
      <c r="J1674" s="18"/>
      <c r="K1674" s="18"/>
      <c r="L1674" s="18"/>
      <c r="M1674" s="2"/>
      <c r="N1674" s="2"/>
      <c r="O1674" s="2"/>
      <c r="P1674" s="2"/>
      <c r="Q1674" s="2"/>
      <c r="R1674" s="2"/>
      <c r="S1674" s="2"/>
      <c r="T1674" s="2"/>
      <c r="U1674" s="2"/>
      <c r="V1674" s="2"/>
      <c r="W1674" s="2"/>
      <c r="X1674" s="2"/>
      <c r="Y1674" s="2"/>
      <c r="Z1674" s="2"/>
      <c r="AA1674" s="2"/>
    </row>
    <row r="1675" spans="1:27" ht="15" customHeight="1" x14ac:dyDescent="0.25">
      <c r="A1675" s="342"/>
      <c r="B1675" s="256" t="s">
        <v>2</v>
      </c>
      <c r="C1675" s="256"/>
      <c r="D1675" s="256" t="s">
        <v>600</v>
      </c>
      <c r="E1675" s="256" t="s">
        <v>4</v>
      </c>
      <c r="F1675" s="256" t="s">
        <v>31</v>
      </c>
      <c r="G1675" s="257" t="s">
        <v>184</v>
      </c>
      <c r="H1675" s="256" t="s">
        <v>450</v>
      </c>
      <c r="I1675" s="17"/>
      <c r="J1675" s="18"/>
      <c r="K1675" s="18"/>
      <c r="L1675" s="18"/>
      <c r="M1675" s="2"/>
      <c r="N1675" s="2"/>
      <c r="O1675" s="2"/>
      <c r="P1675" s="2"/>
      <c r="Q1675" s="2"/>
      <c r="R1675" s="2"/>
      <c r="S1675" s="2"/>
      <c r="T1675" s="2"/>
      <c r="U1675" s="2"/>
      <c r="V1675" s="2"/>
      <c r="W1675" s="2"/>
      <c r="X1675" s="2"/>
      <c r="Y1675" s="2"/>
      <c r="Z1675" s="2"/>
      <c r="AA1675" s="2"/>
    </row>
    <row r="1676" spans="1:27" ht="15" customHeight="1" x14ac:dyDescent="0.25">
      <c r="A1676" s="342"/>
      <c r="B1676" s="410" t="s">
        <v>838</v>
      </c>
      <c r="C1676" s="410"/>
      <c r="D1676" s="323">
        <v>152</v>
      </c>
      <c r="E1676" s="323">
        <v>0.5</v>
      </c>
      <c r="F1676" s="323">
        <v>0.5</v>
      </c>
      <c r="G1676" s="324"/>
      <c r="H1676" s="323">
        <v>38</v>
      </c>
      <c r="I1676" s="17"/>
      <c r="J1676" s="18"/>
      <c r="K1676" s="18"/>
      <c r="L1676" s="18"/>
      <c r="M1676" s="2"/>
      <c r="N1676" s="2"/>
      <c r="O1676" s="2"/>
      <c r="P1676" s="2"/>
      <c r="Q1676" s="2"/>
      <c r="R1676" s="2"/>
      <c r="S1676" s="2"/>
      <c r="T1676" s="2"/>
      <c r="U1676" s="2"/>
      <c r="V1676" s="2"/>
      <c r="W1676" s="2"/>
      <c r="X1676" s="2"/>
      <c r="Y1676" s="2"/>
      <c r="Z1676" s="2"/>
      <c r="AA1676" s="2"/>
    </row>
    <row r="1677" spans="1:27" ht="15" customHeight="1" x14ac:dyDescent="0.25">
      <c r="A1677" s="342"/>
      <c r="B1677" s="411" t="s">
        <v>37</v>
      </c>
      <c r="C1677" s="411"/>
      <c r="D1677" s="411"/>
      <c r="E1677" s="411"/>
      <c r="F1677" s="411"/>
      <c r="G1677" s="411"/>
      <c r="H1677" s="330">
        <f>SUM(H1676)</f>
        <v>38</v>
      </c>
      <c r="I1677" s="17"/>
      <c r="J1677" s="18"/>
      <c r="K1677" s="18"/>
      <c r="L1677" s="18"/>
      <c r="M1677" s="2"/>
      <c r="N1677" s="2"/>
      <c r="O1677" s="2"/>
      <c r="P1677" s="2"/>
      <c r="Q1677" s="2"/>
      <c r="R1677" s="2"/>
      <c r="S1677" s="2"/>
      <c r="T1677" s="2"/>
      <c r="U1677" s="2"/>
      <c r="V1677" s="2"/>
      <c r="W1677" s="2"/>
      <c r="X1677" s="2"/>
      <c r="Y1677" s="2"/>
      <c r="Z1677" s="2"/>
      <c r="AA1677" s="2"/>
    </row>
    <row r="1678" spans="1:27" ht="15" customHeight="1" x14ac:dyDescent="0.25">
      <c r="A1678" s="14"/>
      <c r="B1678" s="15"/>
      <c r="C1678" s="15"/>
      <c r="D1678" s="15"/>
      <c r="E1678" s="15"/>
      <c r="F1678" s="15"/>
      <c r="G1678" s="15"/>
      <c r="H1678" s="16"/>
      <c r="I1678" s="17"/>
      <c r="J1678" s="18"/>
      <c r="K1678" s="18"/>
      <c r="L1678" s="18"/>
      <c r="M1678" s="2"/>
      <c r="N1678" s="2"/>
      <c r="O1678" s="2"/>
      <c r="P1678" s="2"/>
      <c r="Q1678" s="2"/>
      <c r="R1678" s="2"/>
      <c r="S1678" s="2"/>
      <c r="T1678" s="2"/>
      <c r="U1678" s="2"/>
      <c r="V1678" s="2"/>
      <c r="W1678" s="2"/>
      <c r="X1678" s="2"/>
      <c r="Y1678" s="2"/>
      <c r="Z1678" s="2"/>
      <c r="AA1678" s="2"/>
    </row>
    <row r="1679" spans="1:27" ht="15" customHeight="1" x14ac:dyDescent="0.25">
      <c r="A1679" s="328" t="s">
        <v>841</v>
      </c>
      <c r="B1679" s="406" t="s">
        <v>842</v>
      </c>
      <c r="C1679" s="406"/>
      <c r="D1679" s="406"/>
      <c r="E1679" s="406"/>
      <c r="F1679" s="406"/>
      <c r="G1679" s="406"/>
      <c r="H1679" s="406"/>
      <c r="I1679" s="17"/>
      <c r="J1679" s="18"/>
      <c r="K1679" s="18"/>
      <c r="L1679" s="18"/>
      <c r="M1679" s="2"/>
      <c r="N1679" s="2"/>
      <c r="O1679" s="2"/>
      <c r="P1679" s="2"/>
      <c r="Q1679" s="2"/>
      <c r="R1679" s="2"/>
      <c r="S1679" s="2"/>
      <c r="T1679" s="2"/>
      <c r="U1679" s="2"/>
      <c r="V1679" s="2"/>
      <c r="W1679" s="2"/>
      <c r="X1679" s="2"/>
      <c r="Y1679" s="2"/>
      <c r="Z1679" s="2"/>
      <c r="AA1679" s="2"/>
    </row>
    <row r="1680" spans="1:27" ht="15" customHeight="1" x14ac:dyDescent="0.25">
      <c r="A1680" s="342"/>
      <c r="B1680" s="256" t="s">
        <v>2</v>
      </c>
      <c r="C1680" s="256"/>
      <c r="D1680" s="256"/>
      <c r="E1680" s="256"/>
      <c r="F1680" s="256"/>
      <c r="G1680" s="257"/>
      <c r="H1680" s="257" t="s">
        <v>184</v>
      </c>
      <c r="I1680" s="17"/>
      <c r="J1680" s="18"/>
      <c r="K1680" s="18"/>
      <c r="L1680" s="18"/>
      <c r="M1680" s="2"/>
      <c r="N1680" s="2"/>
      <c r="O1680" s="2"/>
      <c r="P1680" s="2"/>
      <c r="Q1680" s="2"/>
      <c r="R1680" s="2"/>
      <c r="S1680" s="2"/>
      <c r="T1680" s="2"/>
      <c r="U1680" s="2"/>
      <c r="V1680" s="2"/>
      <c r="W1680" s="2"/>
      <c r="X1680" s="2"/>
      <c r="Y1680" s="2"/>
      <c r="Z1680" s="2"/>
      <c r="AA1680" s="2"/>
    </row>
    <row r="1681" spans="1:27" ht="15" customHeight="1" x14ac:dyDescent="0.25">
      <c r="A1681" s="342"/>
      <c r="B1681" s="410" t="s">
        <v>839</v>
      </c>
      <c r="C1681" s="410"/>
      <c r="D1681" s="323"/>
      <c r="E1681" s="323"/>
      <c r="F1681" s="323"/>
      <c r="G1681" s="324"/>
      <c r="H1681" s="323">
        <v>3</v>
      </c>
      <c r="I1681" s="17"/>
      <c r="J1681" s="18"/>
      <c r="K1681" s="18"/>
      <c r="L1681" s="18"/>
      <c r="M1681" s="2"/>
      <c r="N1681" s="2"/>
      <c r="O1681" s="2"/>
      <c r="P1681" s="2"/>
      <c r="Q1681" s="2"/>
      <c r="R1681" s="2"/>
      <c r="S1681" s="2"/>
      <c r="T1681" s="2"/>
      <c r="U1681" s="2"/>
      <c r="V1681" s="2"/>
      <c r="W1681" s="2"/>
      <c r="X1681" s="2"/>
      <c r="Y1681" s="2"/>
      <c r="Z1681" s="2"/>
      <c r="AA1681" s="2"/>
    </row>
    <row r="1682" spans="1:27" ht="15" customHeight="1" x14ac:dyDescent="0.25">
      <c r="A1682" s="342"/>
      <c r="B1682" s="411" t="s">
        <v>37</v>
      </c>
      <c r="C1682" s="411"/>
      <c r="D1682" s="411"/>
      <c r="E1682" s="411"/>
      <c r="F1682" s="411"/>
      <c r="G1682" s="411"/>
      <c r="H1682" s="330">
        <f>SUM(H1681)</f>
        <v>3</v>
      </c>
      <c r="I1682" s="17"/>
      <c r="J1682" s="18"/>
      <c r="K1682" s="18"/>
      <c r="L1682" s="18"/>
      <c r="M1682" s="2"/>
      <c r="N1682" s="2"/>
      <c r="O1682" s="2"/>
      <c r="P1682" s="2"/>
      <c r="Q1682" s="2"/>
      <c r="R1682" s="2"/>
      <c r="S1682" s="2"/>
      <c r="T1682" s="2"/>
      <c r="U1682" s="2"/>
      <c r="V1682" s="2"/>
      <c r="W1682" s="2"/>
      <c r="X1682" s="2"/>
      <c r="Y1682" s="2"/>
      <c r="Z1682" s="2"/>
      <c r="AA1682" s="2"/>
    </row>
    <row r="1683" spans="1:27" ht="15" customHeight="1" x14ac:dyDescent="0.25">
      <c r="A1683" s="14"/>
      <c r="B1683" s="15"/>
      <c r="C1683" s="15"/>
      <c r="D1683" s="15"/>
      <c r="E1683" s="15"/>
      <c r="F1683" s="15"/>
      <c r="G1683" s="15"/>
      <c r="H1683" s="16"/>
      <c r="I1683" s="17"/>
      <c r="J1683" s="18"/>
      <c r="K1683" s="18"/>
      <c r="L1683" s="18"/>
      <c r="M1683" s="2"/>
      <c r="N1683" s="2"/>
      <c r="O1683" s="2"/>
      <c r="P1683" s="2"/>
      <c r="Q1683" s="2"/>
      <c r="R1683" s="2"/>
      <c r="S1683" s="2"/>
      <c r="T1683" s="2"/>
      <c r="U1683" s="2"/>
      <c r="V1683" s="2"/>
      <c r="W1683" s="2"/>
      <c r="X1683" s="2"/>
      <c r="Y1683" s="2"/>
      <c r="Z1683" s="2"/>
      <c r="AA1683" s="2"/>
    </row>
    <row r="1684" spans="1:27" ht="15" customHeight="1" x14ac:dyDescent="0.25">
      <c r="A1684" s="14"/>
      <c r="B1684" s="15"/>
      <c r="C1684" s="15"/>
      <c r="D1684" s="15"/>
      <c r="E1684" s="15"/>
      <c r="F1684" s="15"/>
      <c r="G1684" s="15"/>
      <c r="H1684" s="16"/>
      <c r="I1684" s="17"/>
      <c r="J1684" s="18"/>
      <c r="K1684" s="18"/>
      <c r="L1684" s="18"/>
      <c r="M1684" s="2"/>
      <c r="N1684" s="2"/>
      <c r="O1684" s="2"/>
      <c r="P1684" s="2"/>
      <c r="Q1684" s="2"/>
      <c r="R1684" s="2"/>
      <c r="S1684" s="2"/>
      <c r="T1684" s="2"/>
      <c r="U1684" s="2"/>
      <c r="V1684" s="2"/>
      <c r="W1684" s="2"/>
      <c r="X1684" s="2"/>
      <c r="Y1684" s="2"/>
      <c r="Z1684" s="2"/>
      <c r="AA1684" s="2"/>
    </row>
    <row r="1685" spans="1:27" ht="15" customHeight="1" x14ac:dyDescent="0.25">
      <c r="A1685" s="59">
        <v>19</v>
      </c>
      <c r="B1685" s="428" t="s">
        <v>796</v>
      </c>
      <c r="C1685" s="428"/>
      <c r="D1685" s="428"/>
      <c r="E1685" s="428"/>
      <c r="F1685" s="428"/>
      <c r="G1685" s="428"/>
      <c r="H1685" s="428"/>
      <c r="I1685" s="17"/>
      <c r="J1685" s="18"/>
      <c r="K1685" s="18"/>
      <c r="L1685" s="18"/>
      <c r="M1685" s="2"/>
      <c r="N1685" s="2"/>
      <c r="O1685" s="2"/>
      <c r="P1685" s="2"/>
      <c r="Q1685" s="2"/>
      <c r="R1685" s="2"/>
      <c r="S1685" s="2"/>
      <c r="T1685" s="2"/>
      <c r="U1685" s="2"/>
      <c r="V1685" s="2"/>
      <c r="W1685" s="2"/>
      <c r="X1685" s="2"/>
      <c r="Y1685" s="2"/>
      <c r="Z1685" s="2"/>
      <c r="AA1685" s="2"/>
    </row>
    <row r="1686" spans="1:27" ht="15" customHeight="1" x14ac:dyDescent="0.25">
      <c r="A1686" s="14"/>
      <c r="B1686" s="15"/>
      <c r="C1686" s="15"/>
      <c r="D1686" s="15"/>
      <c r="E1686" s="15"/>
      <c r="F1686" s="15"/>
      <c r="G1686" s="15"/>
      <c r="H1686" s="16"/>
      <c r="I1686" s="17"/>
      <c r="J1686" s="18"/>
      <c r="K1686" s="18"/>
      <c r="L1686" s="18"/>
      <c r="M1686" s="2"/>
      <c r="N1686" s="2"/>
      <c r="O1686" s="2"/>
      <c r="P1686" s="2"/>
      <c r="Q1686" s="2"/>
      <c r="R1686" s="2"/>
      <c r="S1686" s="2"/>
      <c r="T1686" s="2"/>
      <c r="U1686" s="2"/>
      <c r="V1686" s="2"/>
      <c r="W1686" s="2"/>
      <c r="X1686" s="2"/>
      <c r="Y1686" s="2"/>
      <c r="Z1686" s="2"/>
      <c r="AA1686" s="2"/>
    </row>
    <row r="1687" spans="1:27" ht="15" customHeight="1" x14ac:dyDescent="0.25">
      <c r="A1687" s="14"/>
      <c r="B1687" s="15"/>
      <c r="C1687" s="15"/>
      <c r="D1687" s="15"/>
      <c r="E1687" s="15"/>
      <c r="F1687" s="15"/>
      <c r="G1687" s="15"/>
      <c r="H1687" s="16"/>
      <c r="I1687" s="17"/>
      <c r="J1687" s="18"/>
      <c r="K1687" s="18"/>
      <c r="L1687" s="18"/>
      <c r="M1687" s="2"/>
      <c r="N1687" s="2"/>
      <c r="O1687" s="2"/>
      <c r="P1687" s="2"/>
      <c r="Q1687" s="2"/>
      <c r="R1687" s="2"/>
      <c r="S1687" s="2"/>
      <c r="T1687" s="2"/>
      <c r="U1687" s="2"/>
      <c r="V1687" s="2"/>
      <c r="W1687" s="2"/>
      <c r="X1687" s="2"/>
      <c r="Y1687" s="2"/>
      <c r="Z1687" s="2"/>
      <c r="AA1687" s="2"/>
    </row>
    <row r="1688" spans="1:27" ht="15" customHeight="1" x14ac:dyDescent="0.25">
      <c r="A1688" s="59">
        <v>20</v>
      </c>
      <c r="B1688" s="428" t="s">
        <v>797</v>
      </c>
      <c r="C1688" s="428"/>
      <c r="D1688" s="428"/>
      <c r="E1688" s="428"/>
      <c r="F1688" s="428"/>
      <c r="G1688" s="428"/>
      <c r="H1688" s="428"/>
      <c r="I1688" s="17"/>
      <c r="J1688" s="18"/>
      <c r="K1688" s="18"/>
      <c r="L1688" s="18"/>
      <c r="M1688" s="2"/>
      <c r="N1688" s="2"/>
      <c r="O1688" s="2"/>
      <c r="P1688" s="2"/>
      <c r="Q1688" s="2"/>
      <c r="R1688" s="2"/>
      <c r="S1688" s="2"/>
      <c r="T1688" s="2"/>
      <c r="U1688" s="2"/>
      <c r="V1688" s="2"/>
      <c r="W1688" s="2"/>
      <c r="X1688" s="2"/>
      <c r="Y1688" s="2"/>
      <c r="Z1688" s="2"/>
      <c r="AA1688" s="2"/>
    </row>
    <row r="1689" spans="1:27" ht="15" customHeight="1" x14ac:dyDescent="0.25">
      <c r="A1689" s="14"/>
      <c r="B1689" s="15"/>
      <c r="C1689" s="15"/>
      <c r="D1689" s="15"/>
      <c r="E1689" s="15"/>
      <c r="F1689" s="15"/>
      <c r="G1689" s="15"/>
      <c r="H1689" s="16"/>
      <c r="I1689" s="17"/>
      <c r="J1689" s="18"/>
      <c r="K1689" s="18"/>
      <c r="L1689" s="18"/>
      <c r="M1689" s="2"/>
      <c r="N1689" s="2"/>
      <c r="O1689" s="2"/>
      <c r="P1689" s="2"/>
      <c r="Q1689" s="2"/>
      <c r="R1689" s="2"/>
      <c r="S1689" s="2"/>
      <c r="T1689" s="2"/>
      <c r="U1689" s="2"/>
      <c r="V1689" s="2"/>
      <c r="W1689" s="2"/>
      <c r="X1689" s="2"/>
      <c r="Y1689" s="2"/>
      <c r="Z1689" s="2"/>
      <c r="AA1689" s="2"/>
    </row>
    <row r="1690" spans="1:27" ht="15" customHeight="1" x14ac:dyDescent="0.25">
      <c r="A1690" s="500" t="s">
        <v>942</v>
      </c>
      <c r="B1690" s="501" t="s">
        <v>947</v>
      </c>
      <c r="C1690" s="501"/>
      <c r="D1690" s="501"/>
      <c r="E1690" s="501"/>
      <c r="F1690" s="501"/>
      <c r="G1690" s="501"/>
      <c r="H1690" s="501"/>
      <c r="I1690" s="17"/>
      <c r="J1690" s="18"/>
      <c r="K1690" s="18"/>
      <c r="L1690" s="18"/>
      <c r="M1690" s="2"/>
      <c r="N1690" s="2"/>
      <c r="O1690" s="2"/>
      <c r="P1690" s="2"/>
      <c r="Q1690" s="2"/>
      <c r="R1690" s="2"/>
      <c r="S1690" s="2"/>
      <c r="T1690" s="2"/>
      <c r="U1690" s="2"/>
      <c r="V1690" s="2"/>
      <c r="W1690" s="2"/>
      <c r="X1690" s="2"/>
      <c r="Y1690" s="2"/>
      <c r="Z1690" s="2"/>
      <c r="AA1690" s="2"/>
    </row>
    <row r="1691" spans="1:27" ht="15" customHeight="1" x14ac:dyDescent="0.25">
      <c r="A1691" s="14"/>
      <c r="B1691" s="256" t="s">
        <v>2</v>
      </c>
      <c r="C1691" s="256"/>
      <c r="D1691" s="256"/>
      <c r="E1691" s="256"/>
      <c r="F1691" s="256"/>
      <c r="G1691" s="257"/>
      <c r="H1691" s="257" t="s">
        <v>184</v>
      </c>
      <c r="I1691" s="17"/>
      <c r="J1691" s="18"/>
      <c r="K1691" s="18"/>
      <c r="L1691" s="18"/>
      <c r="M1691" s="2"/>
      <c r="N1691" s="2"/>
      <c r="O1691" s="2"/>
      <c r="P1691" s="2"/>
      <c r="Q1691" s="2"/>
      <c r="R1691" s="2"/>
      <c r="S1691" s="2"/>
      <c r="T1691" s="2"/>
      <c r="U1691" s="2"/>
      <c r="V1691" s="2"/>
      <c r="W1691" s="2"/>
      <c r="X1691" s="2"/>
      <c r="Y1691" s="2"/>
      <c r="Z1691" s="2"/>
      <c r="AA1691" s="2"/>
    </row>
    <row r="1692" spans="1:27" ht="15" customHeight="1" x14ac:dyDescent="0.25">
      <c r="A1692" s="14"/>
      <c r="B1692" s="410" t="s">
        <v>952</v>
      </c>
      <c r="C1692" s="410"/>
      <c r="D1692" s="323"/>
      <c r="E1692" s="323"/>
      <c r="F1692" s="323"/>
      <c r="G1692" s="324"/>
      <c r="H1692" s="323">
        <v>7</v>
      </c>
      <c r="I1692" s="17"/>
      <c r="J1692" s="18"/>
      <c r="K1692" s="18"/>
      <c r="L1692" s="18"/>
      <c r="M1692" s="2"/>
      <c r="N1692" s="2"/>
      <c r="O1692" s="2"/>
      <c r="P1692" s="2"/>
      <c r="Q1692" s="2"/>
      <c r="R1692" s="2"/>
      <c r="S1692" s="2"/>
      <c r="T1692" s="2"/>
      <c r="U1692" s="2"/>
      <c r="V1692" s="2"/>
      <c r="W1692" s="2"/>
      <c r="X1692" s="2"/>
      <c r="Y1692" s="2"/>
      <c r="Z1692" s="2"/>
      <c r="AA1692" s="2"/>
    </row>
    <row r="1693" spans="1:27" ht="15" customHeight="1" x14ac:dyDescent="0.25">
      <c r="A1693" s="14"/>
      <c r="B1693" s="411" t="s">
        <v>953</v>
      </c>
      <c r="C1693" s="411"/>
      <c r="D1693" s="411"/>
      <c r="E1693" s="411"/>
      <c r="F1693" s="411"/>
      <c r="G1693" s="411"/>
      <c r="H1693" s="330">
        <f>SUM(H1692)</f>
        <v>7</v>
      </c>
      <c r="I1693" s="17"/>
      <c r="J1693" s="18"/>
      <c r="K1693" s="18"/>
      <c r="L1693" s="18"/>
      <c r="M1693" s="2"/>
      <c r="N1693" s="2"/>
      <c r="O1693" s="2"/>
      <c r="P1693" s="2"/>
      <c r="Q1693" s="2"/>
      <c r="R1693" s="2"/>
      <c r="S1693" s="2"/>
      <c r="T1693" s="2"/>
      <c r="U1693" s="2"/>
      <c r="V1693" s="2"/>
      <c r="W1693" s="2"/>
      <c r="X1693" s="2"/>
      <c r="Y1693" s="2"/>
      <c r="Z1693" s="2"/>
      <c r="AA1693" s="2"/>
    </row>
    <row r="1694" spans="1:27" ht="15" customHeight="1" x14ac:dyDescent="0.25">
      <c r="A1694" s="14"/>
      <c r="B1694" s="15"/>
      <c r="C1694" s="15"/>
      <c r="D1694" s="15"/>
      <c r="E1694" s="15"/>
      <c r="F1694" s="15"/>
      <c r="G1694" s="15"/>
      <c r="H1694" s="16"/>
      <c r="I1694" s="17"/>
      <c r="J1694" s="18"/>
      <c r="K1694" s="18"/>
      <c r="L1694" s="18"/>
      <c r="M1694" s="2"/>
      <c r="N1694" s="2"/>
      <c r="O1694" s="2"/>
      <c r="P1694" s="2"/>
      <c r="Q1694" s="2"/>
      <c r="R1694" s="2"/>
      <c r="S1694" s="2"/>
      <c r="T1694" s="2"/>
      <c r="U1694" s="2"/>
      <c r="V1694" s="2"/>
      <c r="W1694" s="2"/>
      <c r="X1694" s="2"/>
      <c r="Y1694" s="2"/>
      <c r="Z1694" s="2"/>
      <c r="AA1694" s="2"/>
    </row>
    <row r="1695" spans="1:27" ht="15" customHeight="1" x14ac:dyDescent="0.25">
      <c r="A1695" s="500" t="s">
        <v>943</v>
      </c>
      <c r="B1695" s="502" t="s">
        <v>948</v>
      </c>
      <c r="C1695" s="502"/>
      <c r="D1695" s="502"/>
      <c r="E1695" s="502"/>
      <c r="F1695" s="502"/>
      <c r="G1695" s="502"/>
      <c r="H1695" s="502"/>
      <c r="I1695" s="17"/>
      <c r="J1695" s="18"/>
      <c r="K1695" s="18"/>
      <c r="L1695" s="18"/>
      <c r="M1695" s="2"/>
      <c r="N1695" s="2"/>
      <c r="O1695" s="2"/>
      <c r="P1695" s="2"/>
      <c r="Q1695" s="2"/>
      <c r="R1695" s="2"/>
      <c r="S1695" s="2"/>
      <c r="T1695" s="2"/>
      <c r="U1695" s="2"/>
      <c r="V1695" s="2"/>
      <c r="W1695" s="2"/>
      <c r="X1695" s="2"/>
      <c r="Y1695" s="2"/>
      <c r="Z1695" s="2"/>
      <c r="AA1695" s="2"/>
    </row>
    <row r="1696" spans="1:27" ht="15" customHeight="1" x14ac:dyDescent="0.25">
      <c r="A1696" s="14"/>
      <c r="B1696" s="256" t="s">
        <v>2</v>
      </c>
      <c r="C1696" s="256"/>
      <c r="D1696" s="256"/>
      <c r="E1696" s="256"/>
      <c r="F1696" s="256"/>
      <c r="G1696" s="257"/>
      <c r="H1696" s="257" t="s">
        <v>184</v>
      </c>
      <c r="I1696" s="17"/>
      <c r="J1696" s="18"/>
      <c r="K1696" s="18"/>
      <c r="L1696" s="18"/>
      <c r="M1696" s="2"/>
      <c r="N1696" s="2"/>
      <c r="O1696" s="2"/>
      <c r="P1696" s="2"/>
      <c r="Q1696" s="2"/>
      <c r="R1696" s="2"/>
      <c r="S1696" s="2"/>
      <c r="T1696" s="2"/>
      <c r="U1696" s="2"/>
      <c r="V1696" s="2"/>
      <c r="W1696" s="2"/>
      <c r="X1696" s="2"/>
      <c r="Y1696" s="2"/>
      <c r="Z1696" s="2"/>
      <c r="AA1696" s="2"/>
    </row>
    <row r="1697" spans="1:27" ht="15" customHeight="1" x14ac:dyDescent="0.25">
      <c r="A1697" s="14"/>
      <c r="B1697" s="410" t="s">
        <v>952</v>
      </c>
      <c r="C1697" s="410"/>
      <c r="D1697" s="323"/>
      <c r="E1697" s="323"/>
      <c r="F1697" s="323"/>
      <c r="G1697" s="324"/>
      <c r="H1697" s="323">
        <v>2</v>
      </c>
      <c r="I1697" s="17"/>
      <c r="J1697" s="18"/>
      <c r="K1697" s="18"/>
      <c r="L1697" s="18"/>
      <c r="M1697" s="2"/>
      <c r="N1697" s="2"/>
      <c r="O1697" s="2"/>
      <c r="P1697" s="2"/>
      <c r="Q1697" s="2"/>
      <c r="R1697" s="2"/>
      <c r="S1697" s="2"/>
      <c r="T1697" s="2"/>
      <c r="U1697" s="2"/>
      <c r="V1697" s="2"/>
      <c r="W1697" s="2"/>
      <c r="X1697" s="2"/>
      <c r="Y1697" s="2"/>
      <c r="Z1697" s="2"/>
      <c r="AA1697" s="2"/>
    </row>
    <row r="1698" spans="1:27" ht="15" customHeight="1" x14ac:dyDescent="0.25">
      <c r="A1698" s="14"/>
      <c r="B1698" s="411" t="s">
        <v>953</v>
      </c>
      <c r="C1698" s="411"/>
      <c r="D1698" s="411"/>
      <c r="E1698" s="411"/>
      <c r="F1698" s="411"/>
      <c r="G1698" s="411"/>
      <c r="H1698" s="330">
        <f>SUM(H1697)</f>
        <v>2</v>
      </c>
      <c r="I1698" s="17"/>
      <c r="J1698" s="18"/>
      <c r="K1698" s="18"/>
      <c r="L1698" s="18"/>
      <c r="M1698" s="2"/>
      <c r="N1698" s="2"/>
      <c r="O1698" s="2"/>
      <c r="P1698" s="2"/>
      <c r="Q1698" s="2"/>
      <c r="R1698" s="2"/>
      <c r="S1698" s="2"/>
      <c r="T1698" s="2"/>
      <c r="U1698" s="2"/>
      <c r="V1698" s="2"/>
      <c r="W1698" s="2"/>
      <c r="X1698" s="2"/>
      <c r="Y1698" s="2"/>
      <c r="Z1698" s="2"/>
      <c r="AA1698" s="2"/>
    </row>
    <row r="1699" spans="1:27" ht="15" customHeight="1" x14ac:dyDescent="0.25">
      <c r="A1699" s="14"/>
      <c r="B1699" s="15"/>
      <c r="C1699" s="15"/>
      <c r="D1699" s="15"/>
      <c r="E1699" s="15"/>
      <c r="F1699" s="15"/>
      <c r="G1699" s="15"/>
      <c r="H1699" s="16"/>
      <c r="I1699" s="17"/>
      <c r="J1699" s="18"/>
      <c r="K1699" s="18"/>
      <c r="L1699" s="18"/>
      <c r="M1699" s="2"/>
      <c r="N1699" s="2"/>
      <c r="O1699" s="2"/>
      <c r="P1699" s="2"/>
      <c r="Q1699" s="2"/>
      <c r="R1699" s="2"/>
      <c r="S1699" s="2"/>
      <c r="T1699" s="2"/>
      <c r="U1699" s="2"/>
      <c r="V1699" s="2"/>
      <c r="W1699" s="2"/>
      <c r="X1699" s="2"/>
      <c r="Y1699" s="2"/>
      <c r="Z1699" s="2"/>
      <c r="AA1699" s="2"/>
    </row>
    <row r="1700" spans="1:27" ht="37.5" customHeight="1" x14ac:dyDescent="0.25">
      <c r="A1700" s="500" t="s">
        <v>944</v>
      </c>
      <c r="B1700" s="503" t="s">
        <v>949</v>
      </c>
      <c r="C1700" s="503"/>
      <c r="D1700" s="503"/>
      <c r="E1700" s="503"/>
      <c r="F1700" s="503"/>
      <c r="G1700" s="503"/>
      <c r="H1700" s="503"/>
      <c r="I1700" s="17"/>
      <c r="J1700" s="18"/>
      <c r="K1700" s="18"/>
      <c r="L1700" s="18"/>
      <c r="M1700" s="2"/>
      <c r="N1700" s="2"/>
      <c r="O1700" s="2"/>
      <c r="P1700" s="2"/>
      <c r="Q1700" s="2"/>
      <c r="R1700" s="2"/>
      <c r="S1700" s="2"/>
      <c r="T1700" s="2"/>
      <c r="U1700" s="2"/>
      <c r="V1700" s="2"/>
      <c r="W1700" s="2"/>
      <c r="X1700" s="2"/>
      <c r="Y1700" s="2"/>
      <c r="Z1700" s="2"/>
      <c r="AA1700" s="2"/>
    </row>
    <row r="1701" spans="1:27" ht="15" customHeight="1" x14ac:dyDescent="0.25">
      <c r="A1701" s="14"/>
      <c r="B1701" s="256" t="s">
        <v>2</v>
      </c>
      <c r="C1701" s="256"/>
      <c r="D1701" s="256"/>
      <c r="E1701" s="256"/>
      <c r="F1701" s="256"/>
      <c r="G1701" s="257"/>
      <c r="H1701" s="257" t="s">
        <v>184</v>
      </c>
      <c r="I1701" s="17"/>
      <c r="J1701" s="18"/>
      <c r="K1701" s="18"/>
      <c r="L1701" s="18"/>
      <c r="M1701" s="2"/>
      <c r="N1701" s="2"/>
      <c r="O1701" s="2"/>
      <c r="P1701" s="2"/>
      <c r="Q1701" s="2"/>
      <c r="R1701" s="2"/>
      <c r="S1701" s="2"/>
      <c r="T1701" s="2"/>
      <c r="U1701" s="2"/>
      <c r="V1701" s="2"/>
      <c r="W1701" s="2"/>
      <c r="X1701" s="2"/>
      <c r="Y1701" s="2"/>
      <c r="Z1701" s="2"/>
      <c r="AA1701" s="2"/>
    </row>
    <row r="1702" spans="1:27" ht="15" customHeight="1" x14ac:dyDescent="0.25">
      <c r="A1702" s="14"/>
      <c r="B1702" s="410" t="s">
        <v>952</v>
      </c>
      <c r="C1702" s="410"/>
      <c r="D1702" s="323"/>
      <c r="E1702" s="323"/>
      <c r="F1702" s="323"/>
      <c r="G1702" s="324"/>
      <c r="H1702" s="323">
        <v>10</v>
      </c>
      <c r="I1702" s="17"/>
      <c r="J1702" s="18"/>
      <c r="K1702" s="18"/>
      <c r="L1702" s="18"/>
      <c r="M1702" s="2"/>
      <c r="N1702" s="2"/>
      <c r="O1702" s="2"/>
      <c r="P1702" s="2"/>
      <c r="Q1702" s="2"/>
      <c r="R1702" s="2"/>
      <c r="S1702" s="2"/>
      <c r="T1702" s="2"/>
      <c r="U1702" s="2"/>
      <c r="V1702" s="2"/>
      <c r="W1702" s="2"/>
      <c r="X1702" s="2"/>
      <c r="Y1702" s="2"/>
      <c r="Z1702" s="2"/>
      <c r="AA1702" s="2"/>
    </row>
    <row r="1703" spans="1:27" ht="15" customHeight="1" x14ac:dyDescent="0.25">
      <c r="A1703" s="14"/>
      <c r="B1703" s="411" t="s">
        <v>954</v>
      </c>
      <c r="C1703" s="411"/>
      <c r="D1703" s="411"/>
      <c r="E1703" s="411"/>
      <c r="F1703" s="411"/>
      <c r="G1703" s="411"/>
      <c r="H1703" s="330">
        <f>SUM(H1702)</f>
        <v>10</v>
      </c>
      <c r="I1703" s="17"/>
      <c r="J1703" s="18"/>
      <c r="K1703" s="18"/>
      <c r="L1703" s="18"/>
      <c r="M1703" s="2"/>
      <c r="N1703" s="2"/>
      <c r="O1703" s="2"/>
      <c r="P1703" s="2"/>
      <c r="Q1703" s="2"/>
      <c r="R1703" s="2"/>
      <c r="S1703" s="2"/>
      <c r="T1703" s="2"/>
      <c r="U1703" s="2"/>
      <c r="V1703" s="2"/>
      <c r="W1703" s="2"/>
      <c r="X1703" s="2"/>
      <c r="Y1703" s="2"/>
      <c r="Z1703" s="2"/>
      <c r="AA1703" s="2"/>
    </row>
    <row r="1704" spans="1:27" ht="15" customHeight="1" x14ac:dyDescent="0.25">
      <c r="A1704" s="14"/>
      <c r="B1704" s="15"/>
      <c r="C1704" s="15"/>
      <c r="D1704" s="15"/>
      <c r="E1704" s="15"/>
      <c r="F1704" s="15"/>
      <c r="G1704" s="15"/>
      <c r="H1704" s="16"/>
      <c r="I1704" s="17"/>
      <c r="J1704" s="18"/>
      <c r="K1704" s="18"/>
      <c r="L1704" s="18"/>
      <c r="M1704" s="2"/>
      <c r="N1704" s="2"/>
      <c r="O1704" s="2"/>
      <c r="P1704" s="2"/>
      <c r="Q1704" s="2"/>
      <c r="R1704" s="2"/>
      <c r="S1704" s="2"/>
      <c r="T1704" s="2"/>
      <c r="U1704" s="2"/>
      <c r="V1704" s="2"/>
      <c r="W1704" s="2"/>
      <c r="X1704" s="2"/>
      <c r="Y1704" s="2"/>
      <c r="Z1704" s="2"/>
      <c r="AA1704" s="2"/>
    </row>
    <row r="1705" spans="1:27" ht="36" customHeight="1" x14ac:dyDescent="0.25">
      <c r="A1705" s="500" t="s">
        <v>945</v>
      </c>
      <c r="B1705" s="503" t="s">
        <v>950</v>
      </c>
      <c r="C1705" s="503"/>
      <c r="D1705" s="503"/>
      <c r="E1705" s="503"/>
      <c r="F1705" s="503"/>
      <c r="G1705" s="503"/>
      <c r="H1705" s="503"/>
      <c r="I1705" s="17"/>
      <c r="J1705" s="18"/>
      <c r="K1705" s="18"/>
      <c r="L1705" s="18"/>
      <c r="M1705" s="2"/>
      <c r="N1705" s="2"/>
      <c r="O1705" s="2"/>
      <c r="P1705" s="2"/>
      <c r="Q1705" s="2"/>
      <c r="R1705" s="2"/>
      <c r="S1705" s="2"/>
      <c r="T1705" s="2"/>
      <c r="U1705" s="2"/>
      <c r="V1705" s="2"/>
      <c r="W1705" s="2"/>
      <c r="X1705" s="2"/>
      <c r="Y1705" s="2"/>
      <c r="Z1705" s="2"/>
      <c r="AA1705" s="2"/>
    </row>
    <row r="1706" spans="1:27" ht="15" customHeight="1" x14ac:dyDescent="0.25">
      <c r="A1706" s="14"/>
      <c r="B1706" s="256" t="s">
        <v>2</v>
      </c>
      <c r="C1706" s="256"/>
      <c r="D1706" s="256"/>
      <c r="E1706" s="256"/>
      <c r="F1706" s="256"/>
      <c r="G1706" s="257"/>
      <c r="H1706" s="257" t="s">
        <v>184</v>
      </c>
      <c r="I1706" s="17"/>
      <c r="J1706" s="18"/>
      <c r="K1706" s="18"/>
      <c r="L1706" s="18"/>
      <c r="M1706" s="2"/>
      <c r="N1706" s="2"/>
      <c r="O1706" s="2"/>
      <c r="P1706" s="2"/>
      <c r="Q1706" s="2"/>
      <c r="R1706" s="2"/>
      <c r="S1706" s="2"/>
      <c r="T1706" s="2"/>
      <c r="U1706" s="2"/>
      <c r="V1706" s="2"/>
      <c r="W1706" s="2"/>
      <c r="X1706" s="2"/>
      <c r="Y1706" s="2"/>
      <c r="Z1706" s="2"/>
      <c r="AA1706" s="2"/>
    </row>
    <row r="1707" spans="1:27" ht="15" customHeight="1" x14ac:dyDescent="0.25">
      <c r="A1707" s="14"/>
      <c r="B1707" s="410" t="s">
        <v>952</v>
      </c>
      <c r="C1707" s="410"/>
      <c r="D1707" s="323"/>
      <c r="E1707" s="323"/>
      <c r="F1707" s="323"/>
      <c r="G1707" s="324"/>
      <c r="H1707" s="323">
        <v>25</v>
      </c>
      <c r="I1707" s="17"/>
      <c r="J1707" s="18"/>
      <c r="K1707" s="18"/>
      <c r="L1707" s="18"/>
      <c r="M1707" s="2"/>
      <c r="N1707" s="2"/>
      <c r="O1707" s="2"/>
      <c r="P1707" s="2"/>
      <c r="Q1707" s="2"/>
      <c r="R1707" s="2"/>
      <c r="S1707" s="2"/>
      <c r="T1707" s="2"/>
      <c r="U1707" s="2"/>
      <c r="V1707" s="2"/>
      <c r="W1707" s="2"/>
      <c r="X1707" s="2"/>
      <c r="Y1707" s="2"/>
      <c r="Z1707" s="2"/>
      <c r="AA1707" s="2"/>
    </row>
    <row r="1708" spans="1:27" ht="15" customHeight="1" x14ac:dyDescent="0.25">
      <c r="A1708" s="14"/>
      <c r="B1708" s="411" t="s">
        <v>954</v>
      </c>
      <c r="C1708" s="411"/>
      <c r="D1708" s="411"/>
      <c r="E1708" s="411"/>
      <c r="F1708" s="411"/>
      <c r="G1708" s="411"/>
      <c r="H1708" s="330">
        <f>SUM(H1707)</f>
        <v>25</v>
      </c>
      <c r="I1708" s="17"/>
      <c r="J1708" s="18"/>
      <c r="K1708" s="18"/>
      <c r="L1708" s="18"/>
      <c r="M1708" s="2"/>
      <c r="N1708" s="2"/>
      <c r="O1708" s="2"/>
      <c r="P1708" s="2"/>
      <c r="Q1708" s="2"/>
      <c r="R1708" s="2"/>
      <c r="S1708" s="2"/>
      <c r="T1708" s="2"/>
      <c r="U1708" s="2"/>
      <c r="V1708" s="2"/>
      <c r="W1708" s="2"/>
      <c r="X1708" s="2"/>
      <c r="Y1708" s="2"/>
      <c r="Z1708" s="2"/>
      <c r="AA1708" s="2"/>
    </row>
    <row r="1709" spans="1:27" ht="15" customHeight="1" x14ac:dyDescent="0.25">
      <c r="A1709" s="14"/>
      <c r="B1709" s="15"/>
      <c r="C1709" s="15"/>
      <c r="D1709" s="15"/>
      <c r="E1709" s="15"/>
      <c r="F1709" s="15"/>
      <c r="G1709" s="15"/>
      <c r="H1709" s="16"/>
      <c r="I1709" s="17"/>
      <c r="J1709" s="18"/>
      <c r="K1709" s="18"/>
      <c r="L1709" s="18"/>
      <c r="M1709" s="2"/>
      <c r="N1709" s="2"/>
      <c r="O1709" s="2"/>
      <c r="P1709" s="2"/>
      <c r="Q1709" s="2"/>
      <c r="R1709" s="2"/>
      <c r="S1709" s="2"/>
      <c r="T1709" s="2"/>
      <c r="U1709" s="2"/>
      <c r="V1709" s="2"/>
      <c r="W1709" s="2"/>
      <c r="X1709" s="2"/>
      <c r="Y1709" s="2"/>
      <c r="Z1709" s="2"/>
      <c r="AA1709" s="2"/>
    </row>
    <row r="1710" spans="1:27" ht="15" customHeight="1" x14ac:dyDescent="0.25">
      <c r="A1710" s="500" t="s">
        <v>946</v>
      </c>
      <c r="B1710" s="502" t="s">
        <v>951</v>
      </c>
      <c r="C1710" s="502"/>
      <c r="D1710" s="502"/>
      <c r="E1710" s="502"/>
      <c r="F1710" s="502"/>
      <c r="G1710" s="502"/>
      <c r="H1710" s="502"/>
      <c r="I1710" s="17"/>
      <c r="J1710" s="18"/>
      <c r="K1710" s="18"/>
      <c r="L1710" s="18"/>
      <c r="M1710" s="2"/>
      <c r="N1710" s="2"/>
      <c r="O1710" s="2"/>
      <c r="P1710" s="2"/>
      <c r="Q1710" s="2"/>
      <c r="R1710" s="2"/>
      <c r="S1710" s="2"/>
      <c r="T1710" s="2"/>
      <c r="U1710" s="2"/>
      <c r="V1710" s="2"/>
      <c r="W1710" s="2"/>
      <c r="X1710" s="2"/>
      <c r="Y1710" s="2"/>
      <c r="Z1710" s="2"/>
      <c r="AA1710" s="2"/>
    </row>
    <row r="1711" spans="1:27" ht="15" customHeight="1" x14ac:dyDescent="0.25">
      <c r="A1711" s="14"/>
      <c r="B1711" s="256" t="s">
        <v>2</v>
      </c>
      <c r="C1711" s="256"/>
      <c r="D1711" s="256"/>
      <c r="E1711" s="256"/>
      <c r="F1711" s="256"/>
      <c r="G1711" s="257"/>
      <c r="H1711" s="257" t="s">
        <v>184</v>
      </c>
      <c r="I1711" s="17"/>
      <c r="J1711" s="18"/>
      <c r="K1711" s="18"/>
      <c r="L1711" s="18"/>
      <c r="M1711" s="2"/>
      <c r="N1711" s="2"/>
      <c r="O1711" s="2"/>
      <c r="P1711" s="2"/>
      <c r="Q1711" s="2"/>
      <c r="R1711" s="2"/>
      <c r="S1711" s="2"/>
      <c r="T1711" s="2"/>
      <c r="U1711" s="2"/>
      <c r="V1711" s="2"/>
      <c r="W1711" s="2"/>
      <c r="X1711" s="2"/>
      <c r="Y1711" s="2"/>
      <c r="Z1711" s="2"/>
      <c r="AA1711" s="2"/>
    </row>
    <row r="1712" spans="1:27" ht="15" customHeight="1" x14ac:dyDescent="0.25">
      <c r="A1712" s="14"/>
      <c r="B1712" s="410" t="s">
        <v>952</v>
      </c>
      <c r="C1712" s="410"/>
      <c r="D1712" s="323"/>
      <c r="E1712" s="323"/>
      <c r="F1712" s="323"/>
      <c r="G1712" s="324"/>
      <c r="H1712" s="323">
        <v>31.5</v>
      </c>
      <c r="I1712" s="17"/>
      <c r="J1712" s="18"/>
      <c r="K1712" s="18"/>
      <c r="L1712" s="18"/>
      <c r="M1712" s="2"/>
      <c r="N1712" s="2"/>
      <c r="O1712" s="2"/>
      <c r="P1712" s="2"/>
      <c r="Q1712" s="2"/>
      <c r="R1712" s="2"/>
      <c r="S1712" s="2"/>
      <c r="T1712" s="2"/>
      <c r="U1712" s="2"/>
      <c r="V1712" s="2"/>
      <c r="W1712" s="2"/>
      <c r="X1712" s="2"/>
      <c r="Y1712" s="2"/>
      <c r="Z1712" s="2"/>
      <c r="AA1712" s="2"/>
    </row>
    <row r="1713" spans="1:27" ht="15" customHeight="1" x14ac:dyDescent="0.25">
      <c r="A1713" s="14"/>
      <c r="B1713" s="411" t="s">
        <v>954</v>
      </c>
      <c r="C1713" s="411"/>
      <c r="D1713" s="411"/>
      <c r="E1713" s="411"/>
      <c r="F1713" s="411"/>
      <c r="G1713" s="411"/>
      <c r="H1713" s="330">
        <f>SUM(H1712)</f>
        <v>31.5</v>
      </c>
      <c r="I1713" s="17"/>
      <c r="J1713" s="18"/>
      <c r="K1713" s="18"/>
      <c r="L1713" s="18"/>
      <c r="M1713" s="2"/>
      <c r="N1713" s="2"/>
      <c r="O1713" s="2"/>
      <c r="P1713" s="2"/>
      <c r="Q1713" s="2"/>
      <c r="R1713" s="2"/>
      <c r="S1713" s="2"/>
      <c r="T1713" s="2"/>
      <c r="U1713" s="2"/>
      <c r="V1713" s="2"/>
      <c r="W1713" s="2"/>
      <c r="X1713" s="2"/>
      <c r="Y1713" s="2"/>
      <c r="Z1713" s="2"/>
      <c r="AA1713" s="2"/>
    </row>
    <row r="1714" spans="1:27" ht="15" customHeight="1" x14ac:dyDescent="0.25">
      <c r="A1714" s="14"/>
      <c r="B1714" s="15"/>
      <c r="C1714" s="15"/>
      <c r="D1714" s="15"/>
      <c r="E1714" s="15"/>
      <c r="F1714" s="15"/>
      <c r="G1714" s="15"/>
      <c r="H1714" s="16"/>
      <c r="I1714" s="17"/>
      <c r="J1714" s="18"/>
      <c r="K1714" s="18"/>
      <c r="L1714" s="18"/>
      <c r="M1714" s="2"/>
      <c r="N1714" s="2"/>
      <c r="O1714" s="2"/>
      <c r="P1714" s="2"/>
      <c r="Q1714" s="2"/>
      <c r="R1714" s="2"/>
      <c r="S1714" s="2"/>
      <c r="T1714" s="2"/>
      <c r="U1714" s="2"/>
      <c r="V1714" s="2"/>
      <c r="W1714" s="2"/>
      <c r="X1714" s="2"/>
      <c r="Y1714" s="2"/>
      <c r="Z1714" s="2"/>
      <c r="AA1714" s="2"/>
    </row>
    <row r="1715" spans="1:27" ht="15" customHeight="1" x14ac:dyDescent="0.25">
      <c r="A1715" s="59">
        <v>21</v>
      </c>
      <c r="B1715" s="428" t="s">
        <v>798</v>
      </c>
      <c r="C1715" s="428"/>
      <c r="D1715" s="428"/>
      <c r="E1715" s="428"/>
      <c r="F1715" s="428"/>
      <c r="G1715" s="428"/>
      <c r="H1715" s="428"/>
      <c r="I1715" s="17"/>
      <c r="J1715" s="18"/>
      <c r="K1715" s="18"/>
      <c r="L1715" s="18"/>
      <c r="M1715" s="2"/>
      <c r="N1715" s="2"/>
      <c r="O1715" s="2"/>
      <c r="P1715" s="2"/>
      <c r="Q1715" s="2"/>
      <c r="R1715" s="2"/>
      <c r="S1715" s="2"/>
      <c r="T1715" s="2"/>
      <c r="U1715" s="2"/>
      <c r="V1715" s="2"/>
      <c r="W1715" s="2"/>
      <c r="X1715" s="2"/>
      <c r="Y1715" s="2"/>
      <c r="Z1715" s="2"/>
      <c r="AA1715" s="2"/>
    </row>
    <row r="1716" spans="1:27" ht="15" customHeight="1" x14ac:dyDescent="0.25">
      <c r="A1716" s="14"/>
      <c r="B1716" s="15"/>
      <c r="C1716" s="15"/>
      <c r="D1716" s="15"/>
      <c r="E1716" s="15"/>
      <c r="F1716" s="15"/>
      <c r="G1716" s="15"/>
      <c r="H1716" s="16"/>
      <c r="I1716" s="17"/>
      <c r="J1716" s="18"/>
      <c r="K1716" s="18"/>
      <c r="L1716" s="18"/>
      <c r="M1716" s="2"/>
      <c r="N1716" s="2"/>
      <c r="O1716" s="2"/>
      <c r="P1716" s="2"/>
      <c r="Q1716" s="2"/>
      <c r="R1716" s="2"/>
      <c r="S1716" s="2"/>
      <c r="T1716" s="2"/>
      <c r="U1716" s="2"/>
      <c r="V1716" s="2"/>
      <c r="W1716" s="2"/>
      <c r="X1716" s="2"/>
      <c r="Y1716" s="2"/>
      <c r="Z1716" s="2"/>
      <c r="AA1716" s="2"/>
    </row>
    <row r="1717" spans="1:27" ht="30.75" customHeight="1" x14ac:dyDescent="0.25">
      <c r="A1717" s="500" t="s">
        <v>932</v>
      </c>
      <c r="B1717" s="503" t="s">
        <v>955</v>
      </c>
      <c r="C1717" s="503"/>
      <c r="D1717" s="503"/>
      <c r="E1717" s="503"/>
      <c r="F1717" s="503"/>
      <c r="G1717" s="503"/>
      <c r="H1717" s="503"/>
      <c r="I1717" s="17"/>
      <c r="J1717" s="18"/>
      <c r="K1717" s="18"/>
      <c r="L1717" s="18"/>
      <c r="M1717" s="2"/>
      <c r="N1717" s="2"/>
      <c r="O1717" s="2"/>
      <c r="P1717" s="2"/>
      <c r="Q1717" s="2"/>
      <c r="R1717" s="2"/>
      <c r="S1717" s="2"/>
      <c r="T1717" s="2"/>
      <c r="U1717" s="2"/>
      <c r="V1717" s="2"/>
      <c r="W1717" s="2"/>
      <c r="X1717" s="2"/>
      <c r="Y1717" s="2"/>
      <c r="Z1717" s="2"/>
      <c r="AA1717" s="2"/>
    </row>
    <row r="1718" spans="1:27" ht="15" customHeight="1" x14ac:dyDescent="0.25">
      <c r="A1718" s="14"/>
      <c r="B1718" s="256" t="s">
        <v>2</v>
      </c>
      <c r="C1718" s="256"/>
      <c r="D1718" s="256"/>
      <c r="E1718" s="256"/>
      <c r="F1718" s="256"/>
      <c r="G1718" s="257"/>
      <c r="H1718" s="257" t="s">
        <v>184</v>
      </c>
      <c r="I1718" s="17"/>
      <c r="J1718" s="18"/>
      <c r="K1718" s="18"/>
      <c r="L1718" s="18"/>
      <c r="M1718" s="2"/>
      <c r="N1718" s="2"/>
      <c r="O1718" s="2"/>
      <c r="P1718" s="2"/>
      <c r="Q1718" s="2"/>
      <c r="R1718" s="2"/>
      <c r="S1718" s="2"/>
      <c r="T1718" s="2"/>
      <c r="U1718" s="2"/>
      <c r="V1718" s="2"/>
      <c r="W1718" s="2"/>
      <c r="X1718" s="2"/>
      <c r="Y1718" s="2"/>
      <c r="Z1718" s="2"/>
      <c r="AA1718" s="2"/>
    </row>
    <row r="1719" spans="1:27" ht="15" customHeight="1" x14ac:dyDescent="0.25">
      <c r="A1719" s="14"/>
      <c r="B1719" s="410" t="s">
        <v>952</v>
      </c>
      <c r="C1719" s="410"/>
      <c r="D1719" s="323"/>
      <c r="E1719" s="323"/>
      <c r="F1719" s="323"/>
      <c r="G1719" s="324"/>
      <c r="H1719" s="323">
        <v>6</v>
      </c>
      <c r="I1719" s="17"/>
      <c r="J1719" s="18"/>
      <c r="K1719" s="18"/>
      <c r="L1719" s="18"/>
      <c r="M1719" s="2"/>
      <c r="N1719" s="2"/>
      <c r="O1719" s="2"/>
      <c r="P1719" s="2"/>
      <c r="Q1719" s="2"/>
      <c r="R1719" s="2"/>
      <c r="S1719" s="2"/>
      <c r="T1719" s="2"/>
      <c r="U1719" s="2"/>
      <c r="V1719" s="2"/>
      <c r="W1719" s="2"/>
      <c r="X1719" s="2"/>
      <c r="Y1719" s="2"/>
      <c r="Z1719" s="2"/>
      <c r="AA1719" s="2"/>
    </row>
    <row r="1720" spans="1:27" ht="15" customHeight="1" x14ac:dyDescent="0.25">
      <c r="A1720" s="14"/>
      <c r="B1720" s="411" t="s">
        <v>954</v>
      </c>
      <c r="C1720" s="411"/>
      <c r="D1720" s="411"/>
      <c r="E1720" s="411"/>
      <c r="F1720" s="411"/>
      <c r="G1720" s="411"/>
      <c r="H1720" s="330">
        <f>SUM(H1719)</f>
        <v>6</v>
      </c>
      <c r="I1720" s="17"/>
      <c r="J1720" s="18"/>
      <c r="K1720" s="18"/>
      <c r="L1720" s="18"/>
      <c r="M1720" s="2"/>
      <c r="N1720" s="2"/>
      <c r="O1720" s="2"/>
      <c r="P1720" s="2"/>
      <c r="Q1720" s="2"/>
      <c r="R1720" s="2"/>
      <c r="S1720" s="2"/>
      <c r="T1720" s="2"/>
      <c r="U1720" s="2"/>
      <c r="V1720" s="2"/>
      <c r="W1720" s="2"/>
      <c r="X1720" s="2"/>
      <c r="Y1720" s="2"/>
      <c r="Z1720" s="2"/>
      <c r="AA1720" s="2"/>
    </row>
    <row r="1721" spans="1:27" ht="15" customHeight="1" x14ac:dyDescent="0.25">
      <c r="A1721" s="14"/>
      <c r="B1721" s="15"/>
      <c r="C1721" s="15"/>
      <c r="D1721" s="15"/>
      <c r="E1721" s="15"/>
      <c r="F1721" s="15"/>
      <c r="G1721" s="15"/>
      <c r="H1721" s="16"/>
      <c r="I1721" s="17"/>
      <c r="J1721" s="18"/>
      <c r="K1721" s="18"/>
      <c r="L1721" s="18"/>
      <c r="M1721" s="2"/>
      <c r="N1721" s="2"/>
      <c r="O1721" s="2"/>
      <c r="P1721" s="2"/>
      <c r="Q1721" s="2"/>
      <c r="R1721" s="2"/>
      <c r="S1721" s="2"/>
      <c r="T1721" s="2"/>
      <c r="U1721" s="2"/>
      <c r="V1721" s="2"/>
      <c r="W1721" s="2"/>
      <c r="X1721" s="2"/>
      <c r="Y1721" s="2"/>
      <c r="Z1721" s="2"/>
      <c r="AA1721" s="2"/>
    </row>
    <row r="1722" spans="1:27" ht="15" customHeight="1" x14ac:dyDescent="0.25">
      <c r="A1722" s="500" t="s">
        <v>933</v>
      </c>
      <c r="B1722" s="502" t="s">
        <v>956</v>
      </c>
      <c r="C1722" s="502"/>
      <c r="D1722" s="502"/>
      <c r="E1722" s="502"/>
      <c r="F1722" s="502"/>
      <c r="G1722" s="502"/>
      <c r="H1722" s="502"/>
      <c r="I1722" s="17"/>
      <c r="J1722" s="18"/>
      <c r="K1722" s="18"/>
      <c r="L1722" s="18"/>
      <c r="M1722" s="2"/>
      <c r="N1722" s="2"/>
      <c r="O1722" s="2"/>
      <c r="P1722" s="2"/>
      <c r="Q1722" s="2"/>
      <c r="R1722" s="2"/>
      <c r="S1722" s="2"/>
      <c r="T1722" s="2"/>
      <c r="U1722" s="2"/>
      <c r="V1722" s="2"/>
      <c r="W1722" s="2"/>
      <c r="X1722" s="2"/>
      <c r="Y1722" s="2"/>
      <c r="Z1722" s="2"/>
      <c r="AA1722" s="2"/>
    </row>
    <row r="1723" spans="1:27" ht="15" customHeight="1" x14ac:dyDescent="0.25">
      <c r="A1723" s="14"/>
      <c r="B1723" s="256" t="s">
        <v>2</v>
      </c>
      <c r="C1723" s="256"/>
      <c r="D1723" s="256"/>
      <c r="E1723" s="256"/>
      <c r="F1723" s="256"/>
      <c r="G1723" s="257"/>
      <c r="H1723" s="257" t="s">
        <v>184</v>
      </c>
      <c r="I1723" s="17"/>
      <c r="J1723" s="18"/>
      <c r="K1723" s="18"/>
      <c r="L1723" s="18"/>
      <c r="M1723" s="2"/>
      <c r="N1723" s="2"/>
      <c r="O1723" s="2"/>
      <c r="P1723" s="2"/>
      <c r="Q1723" s="2"/>
      <c r="R1723" s="2"/>
      <c r="S1723" s="2"/>
      <c r="T1723" s="2"/>
      <c r="U1723" s="2"/>
      <c r="V1723" s="2"/>
      <c r="W1723" s="2"/>
      <c r="X1723" s="2"/>
      <c r="Y1723" s="2"/>
      <c r="Z1723" s="2"/>
      <c r="AA1723" s="2"/>
    </row>
    <row r="1724" spans="1:27" ht="15" customHeight="1" x14ac:dyDescent="0.25">
      <c r="A1724" s="14"/>
      <c r="B1724" s="410" t="s">
        <v>952</v>
      </c>
      <c r="C1724" s="410"/>
      <c r="D1724" s="323"/>
      <c r="E1724" s="323"/>
      <c r="F1724" s="323"/>
      <c r="G1724" s="324"/>
      <c r="H1724" s="323">
        <v>12</v>
      </c>
      <c r="I1724" s="17"/>
      <c r="J1724" s="18"/>
      <c r="K1724" s="18"/>
      <c r="L1724" s="18"/>
      <c r="M1724" s="2"/>
      <c r="N1724" s="2"/>
      <c r="O1724" s="2"/>
      <c r="P1724" s="2"/>
      <c r="Q1724" s="2"/>
      <c r="R1724" s="2"/>
      <c r="S1724" s="2"/>
      <c r="T1724" s="2"/>
      <c r="U1724" s="2"/>
      <c r="V1724" s="2"/>
      <c r="W1724" s="2"/>
      <c r="X1724" s="2"/>
      <c r="Y1724" s="2"/>
      <c r="Z1724" s="2"/>
      <c r="AA1724" s="2"/>
    </row>
    <row r="1725" spans="1:27" ht="15" customHeight="1" x14ac:dyDescent="0.25">
      <c r="A1725" s="14"/>
      <c r="B1725" s="411" t="s">
        <v>953</v>
      </c>
      <c r="C1725" s="411"/>
      <c r="D1725" s="411"/>
      <c r="E1725" s="411"/>
      <c r="F1725" s="411"/>
      <c r="G1725" s="411"/>
      <c r="H1725" s="330">
        <f>SUM(H1724)</f>
        <v>12</v>
      </c>
      <c r="I1725" s="17"/>
      <c r="J1725" s="18"/>
      <c r="K1725" s="18"/>
      <c r="L1725" s="18"/>
      <c r="M1725" s="2"/>
      <c r="N1725" s="2"/>
      <c r="O1725" s="2"/>
      <c r="P1725" s="2"/>
      <c r="Q1725" s="2"/>
      <c r="R1725" s="2"/>
      <c r="S1725" s="2"/>
      <c r="T1725" s="2"/>
      <c r="U1725" s="2"/>
      <c r="V1725" s="2"/>
      <c r="W1725" s="2"/>
      <c r="X1725" s="2"/>
      <c r="Y1725" s="2"/>
      <c r="Z1725" s="2"/>
      <c r="AA1725" s="2"/>
    </row>
    <row r="1726" spans="1:27" ht="15" customHeight="1" x14ac:dyDescent="0.25">
      <c r="A1726" s="14"/>
      <c r="B1726" s="15"/>
      <c r="C1726" s="15"/>
      <c r="D1726" s="15"/>
      <c r="E1726" s="15"/>
      <c r="F1726" s="15"/>
      <c r="G1726" s="15"/>
      <c r="H1726" s="16"/>
      <c r="I1726" s="17"/>
      <c r="J1726" s="18"/>
      <c r="K1726" s="18"/>
      <c r="L1726" s="18"/>
      <c r="M1726" s="2"/>
      <c r="N1726" s="2"/>
      <c r="O1726" s="2"/>
      <c r="P1726" s="2"/>
      <c r="Q1726" s="2"/>
      <c r="R1726" s="2"/>
      <c r="S1726" s="2"/>
      <c r="T1726" s="2"/>
      <c r="U1726" s="2"/>
      <c r="V1726" s="2"/>
      <c r="W1726" s="2"/>
      <c r="X1726" s="2"/>
      <c r="Y1726" s="2"/>
      <c r="Z1726" s="2"/>
      <c r="AA1726" s="2"/>
    </row>
    <row r="1727" spans="1:27" ht="15" customHeight="1" x14ac:dyDescent="0.25">
      <c r="A1727" s="500" t="s">
        <v>934</v>
      </c>
      <c r="B1727" s="502" t="s">
        <v>957</v>
      </c>
      <c r="C1727" s="502"/>
      <c r="D1727" s="502"/>
      <c r="E1727" s="502"/>
      <c r="F1727" s="502"/>
      <c r="G1727" s="502"/>
      <c r="H1727" s="502"/>
      <c r="I1727" s="17"/>
      <c r="J1727" s="18"/>
      <c r="K1727" s="18"/>
      <c r="L1727" s="18"/>
      <c r="M1727" s="2"/>
      <c r="N1727" s="2"/>
      <c r="O1727" s="2"/>
      <c r="P1727" s="2"/>
      <c r="Q1727" s="2"/>
      <c r="R1727" s="2"/>
      <c r="S1727" s="2"/>
      <c r="T1727" s="2"/>
      <c r="U1727" s="2"/>
      <c r="V1727" s="2"/>
      <c r="W1727" s="2"/>
      <c r="X1727" s="2"/>
      <c r="Y1727" s="2"/>
      <c r="Z1727" s="2"/>
      <c r="AA1727" s="2"/>
    </row>
    <row r="1728" spans="1:27" ht="15" customHeight="1" x14ac:dyDescent="0.25">
      <c r="A1728" s="14"/>
      <c r="B1728" s="256" t="s">
        <v>2</v>
      </c>
      <c r="C1728" s="256"/>
      <c r="D1728" s="256"/>
      <c r="E1728" s="256"/>
      <c r="F1728" s="256"/>
      <c r="G1728" s="257"/>
      <c r="H1728" s="257" t="s">
        <v>184</v>
      </c>
      <c r="I1728" s="17"/>
      <c r="J1728" s="18"/>
      <c r="K1728" s="18"/>
      <c r="L1728" s="18"/>
      <c r="M1728" s="2"/>
      <c r="N1728" s="2"/>
      <c r="O1728" s="2"/>
      <c r="P1728" s="2"/>
      <c r="Q1728" s="2"/>
      <c r="R1728" s="2"/>
      <c r="S1728" s="2"/>
      <c r="T1728" s="2"/>
      <c r="U1728" s="2"/>
      <c r="V1728" s="2"/>
      <c r="W1728" s="2"/>
      <c r="X1728" s="2"/>
      <c r="Y1728" s="2"/>
      <c r="Z1728" s="2"/>
      <c r="AA1728" s="2"/>
    </row>
    <row r="1729" spans="1:27" ht="15" customHeight="1" x14ac:dyDescent="0.25">
      <c r="A1729" s="14"/>
      <c r="B1729" s="410" t="s">
        <v>952</v>
      </c>
      <c r="C1729" s="410"/>
      <c r="D1729" s="323"/>
      <c r="E1729" s="323"/>
      <c r="F1729" s="323"/>
      <c r="G1729" s="324"/>
      <c r="H1729" s="323">
        <v>10</v>
      </c>
      <c r="I1729" s="17"/>
      <c r="J1729" s="18"/>
      <c r="K1729" s="18"/>
      <c r="L1729" s="18"/>
      <c r="M1729" s="2"/>
      <c r="N1729" s="2"/>
      <c r="O1729" s="2"/>
      <c r="P1729" s="2"/>
      <c r="Q1729" s="2"/>
      <c r="R1729" s="2"/>
      <c r="S1729" s="2"/>
      <c r="T1729" s="2"/>
      <c r="U1729" s="2"/>
      <c r="V1729" s="2"/>
      <c r="W1729" s="2"/>
      <c r="X1729" s="2"/>
      <c r="Y1729" s="2"/>
      <c r="Z1729" s="2"/>
      <c r="AA1729" s="2"/>
    </row>
    <row r="1730" spans="1:27" ht="15" customHeight="1" x14ac:dyDescent="0.25">
      <c r="A1730" s="14"/>
      <c r="B1730" s="411" t="s">
        <v>953</v>
      </c>
      <c r="C1730" s="411"/>
      <c r="D1730" s="411"/>
      <c r="E1730" s="411"/>
      <c r="F1730" s="411"/>
      <c r="G1730" s="411"/>
      <c r="H1730" s="330">
        <f>SUM(H1729)</f>
        <v>10</v>
      </c>
      <c r="I1730" s="17"/>
      <c r="J1730" s="18"/>
      <c r="K1730" s="18"/>
      <c r="L1730" s="18"/>
      <c r="M1730" s="2"/>
      <c r="N1730" s="2"/>
      <c r="O1730" s="2"/>
      <c r="P1730" s="2"/>
      <c r="Q1730" s="2"/>
      <c r="R1730" s="2"/>
      <c r="S1730" s="2"/>
      <c r="T1730" s="2"/>
      <c r="U1730" s="2"/>
      <c r="V1730" s="2"/>
      <c r="W1730" s="2"/>
      <c r="X1730" s="2"/>
      <c r="Y1730" s="2"/>
      <c r="Z1730" s="2"/>
      <c r="AA1730" s="2"/>
    </row>
    <row r="1731" spans="1:27" ht="15" customHeight="1" x14ac:dyDescent="0.25">
      <c r="A1731" s="14"/>
      <c r="B1731" s="15"/>
      <c r="C1731" s="15"/>
      <c r="D1731" s="15"/>
      <c r="E1731" s="15"/>
      <c r="F1731" s="15"/>
      <c r="G1731" s="15"/>
      <c r="H1731" s="16"/>
      <c r="I1731" s="17"/>
      <c r="J1731" s="18"/>
      <c r="K1731" s="18"/>
      <c r="L1731" s="18"/>
      <c r="M1731" s="2"/>
      <c r="N1731" s="2"/>
      <c r="O1731" s="2"/>
      <c r="P1731" s="2"/>
      <c r="Q1731" s="2"/>
      <c r="R1731" s="2"/>
      <c r="S1731" s="2"/>
      <c r="T1731" s="2"/>
      <c r="U1731" s="2"/>
      <c r="V1731" s="2"/>
      <c r="W1731" s="2"/>
      <c r="X1731" s="2"/>
      <c r="Y1731" s="2"/>
      <c r="Z1731" s="2"/>
      <c r="AA1731" s="2"/>
    </row>
    <row r="1732" spans="1:27" ht="34.5" customHeight="1" x14ac:dyDescent="0.25">
      <c r="A1732" s="500" t="s">
        <v>935</v>
      </c>
      <c r="B1732" s="503" t="s">
        <v>958</v>
      </c>
      <c r="C1732" s="503"/>
      <c r="D1732" s="503"/>
      <c r="E1732" s="503"/>
      <c r="F1732" s="503"/>
      <c r="G1732" s="503"/>
      <c r="H1732" s="503"/>
      <c r="I1732" s="17"/>
      <c r="J1732" s="18"/>
      <c r="K1732" s="18"/>
      <c r="L1732" s="18"/>
      <c r="M1732" s="2"/>
      <c r="N1732" s="2"/>
      <c r="O1732" s="2"/>
      <c r="P1732" s="2"/>
      <c r="Q1732" s="2"/>
      <c r="R1732" s="2"/>
      <c r="S1732" s="2"/>
      <c r="T1732" s="2"/>
      <c r="U1732" s="2"/>
      <c r="V1732" s="2"/>
      <c r="W1732" s="2"/>
      <c r="X1732" s="2"/>
      <c r="Y1732" s="2"/>
      <c r="Z1732" s="2"/>
      <c r="AA1732" s="2"/>
    </row>
    <row r="1733" spans="1:27" ht="15" customHeight="1" x14ac:dyDescent="0.25">
      <c r="A1733" s="14"/>
      <c r="B1733" s="256" t="s">
        <v>2</v>
      </c>
      <c r="C1733" s="256"/>
      <c r="D1733" s="256"/>
      <c r="E1733" s="256"/>
      <c r="F1733" s="256"/>
      <c r="G1733" s="257"/>
      <c r="H1733" s="257" t="s">
        <v>184</v>
      </c>
      <c r="I1733" s="17"/>
      <c r="J1733" s="18"/>
      <c r="K1733" s="18"/>
      <c r="L1733" s="18"/>
      <c r="M1733" s="2"/>
      <c r="N1733" s="2"/>
      <c r="O1733" s="2"/>
      <c r="P1733" s="2"/>
      <c r="Q1733" s="2"/>
      <c r="R1733" s="2"/>
      <c r="S1733" s="2"/>
      <c r="T1733" s="2"/>
      <c r="U1733" s="2"/>
      <c r="V1733" s="2"/>
      <c r="W1733" s="2"/>
      <c r="X1733" s="2"/>
      <c r="Y1733" s="2"/>
      <c r="Z1733" s="2"/>
      <c r="AA1733" s="2"/>
    </row>
    <row r="1734" spans="1:27" ht="15" customHeight="1" x14ac:dyDescent="0.25">
      <c r="A1734" s="14"/>
      <c r="B1734" s="410" t="s">
        <v>952</v>
      </c>
      <c r="C1734" s="410"/>
      <c r="D1734" s="323"/>
      <c r="E1734" s="323"/>
      <c r="F1734" s="323"/>
      <c r="G1734" s="324"/>
      <c r="H1734" s="323">
        <v>42</v>
      </c>
      <c r="I1734" s="17"/>
      <c r="J1734" s="18"/>
      <c r="K1734" s="18"/>
      <c r="L1734" s="18"/>
      <c r="M1734" s="2"/>
      <c r="N1734" s="2"/>
      <c r="O1734" s="2"/>
      <c r="P1734" s="2"/>
      <c r="Q1734" s="2"/>
      <c r="R1734" s="2"/>
      <c r="S1734" s="2"/>
      <c r="T1734" s="2"/>
      <c r="U1734" s="2"/>
      <c r="V1734" s="2"/>
      <c r="W1734" s="2"/>
      <c r="X1734" s="2"/>
      <c r="Y1734" s="2"/>
      <c r="Z1734" s="2"/>
      <c r="AA1734" s="2"/>
    </row>
    <row r="1735" spans="1:27" ht="15" customHeight="1" x14ac:dyDescent="0.25">
      <c r="A1735" s="14"/>
      <c r="B1735" s="411" t="s">
        <v>954</v>
      </c>
      <c r="C1735" s="411"/>
      <c r="D1735" s="411"/>
      <c r="E1735" s="411"/>
      <c r="F1735" s="411"/>
      <c r="G1735" s="411"/>
      <c r="H1735" s="330">
        <f>SUM(H1734)</f>
        <v>42</v>
      </c>
      <c r="I1735" s="17"/>
      <c r="J1735" s="18"/>
      <c r="K1735" s="18"/>
      <c r="L1735" s="18"/>
      <c r="M1735" s="2"/>
      <c r="N1735" s="2"/>
      <c r="O1735" s="2"/>
      <c r="P1735" s="2"/>
      <c r="Q1735" s="2"/>
      <c r="R1735" s="2"/>
      <c r="S1735" s="2"/>
      <c r="T1735" s="2"/>
      <c r="U1735" s="2"/>
      <c r="V1735" s="2"/>
      <c r="W1735" s="2"/>
      <c r="X1735" s="2"/>
      <c r="Y1735" s="2"/>
      <c r="Z1735" s="2"/>
      <c r="AA1735" s="2"/>
    </row>
    <row r="1736" spans="1:27" ht="15" customHeight="1" x14ac:dyDescent="0.25">
      <c r="A1736" s="14"/>
      <c r="B1736" s="15"/>
      <c r="C1736" s="15"/>
      <c r="D1736" s="15"/>
      <c r="E1736" s="15"/>
      <c r="F1736" s="15"/>
      <c r="G1736" s="15"/>
      <c r="H1736" s="16"/>
      <c r="I1736" s="17"/>
      <c r="J1736" s="18"/>
      <c r="K1736" s="18"/>
      <c r="L1736" s="18"/>
      <c r="M1736" s="2"/>
      <c r="N1736" s="2"/>
      <c r="O1736" s="2"/>
      <c r="P1736" s="2"/>
      <c r="Q1736" s="2"/>
      <c r="R1736" s="2"/>
      <c r="S1736" s="2"/>
      <c r="T1736" s="2"/>
      <c r="U1736" s="2"/>
      <c r="V1736" s="2"/>
      <c r="W1736" s="2"/>
      <c r="X1736" s="2"/>
      <c r="Y1736" s="2"/>
      <c r="Z1736" s="2"/>
      <c r="AA1736" s="2"/>
    </row>
    <row r="1737" spans="1:27" ht="32.25" customHeight="1" x14ac:dyDescent="0.25">
      <c r="A1737" s="500" t="s">
        <v>936</v>
      </c>
      <c r="B1737" s="503" t="s">
        <v>959</v>
      </c>
      <c r="C1737" s="503"/>
      <c r="D1737" s="503"/>
      <c r="E1737" s="503"/>
      <c r="F1737" s="503"/>
      <c r="G1737" s="503"/>
      <c r="H1737" s="503"/>
      <c r="I1737" s="17"/>
      <c r="J1737" s="18"/>
      <c r="K1737" s="18"/>
      <c r="L1737" s="18"/>
      <c r="M1737" s="2"/>
      <c r="N1737" s="2"/>
      <c r="O1737" s="2"/>
      <c r="P1737" s="2"/>
      <c r="Q1737" s="2"/>
      <c r="R1737" s="2"/>
      <c r="S1737" s="2"/>
      <c r="T1737" s="2"/>
      <c r="U1737" s="2"/>
      <c r="V1737" s="2"/>
      <c r="W1737" s="2"/>
      <c r="X1737" s="2"/>
      <c r="Y1737" s="2"/>
      <c r="Z1737" s="2"/>
      <c r="AA1737" s="2"/>
    </row>
    <row r="1738" spans="1:27" ht="15" customHeight="1" x14ac:dyDescent="0.25">
      <c r="A1738" s="14"/>
      <c r="B1738" s="256" t="s">
        <v>2</v>
      </c>
      <c r="C1738" s="256"/>
      <c r="D1738" s="256"/>
      <c r="E1738" s="256"/>
      <c r="F1738" s="256"/>
      <c r="G1738" s="257"/>
      <c r="H1738" s="257" t="s">
        <v>184</v>
      </c>
      <c r="I1738" s="17"/>
      <c r="J1738" s="18"/>
      <c r="K1738" s="18"/>
      <c r="L1738" s="18"/>
      <c r="M1738" s="2"/>
      <c r="N1738" s="2"/>
      <c r="O1738" s="2"/>
      <c r="P1738" s="2"/>
      <c r="Q1738" s="2"/>
      <c r="R1738" s="2"/>
      <c r="S1738" s="2"/>
      <c r="T1738" s="2"/>
      <c r="U1738" s="2"/>
      <c r="V1738" s="2"/>
      <c r="W1738" s="2"/>
      <c r="X1738" s="2"/>
      <c r="Y1738" s="2"/>
      <c r="Z1738" s="2"/>
      <c r="AA1738" s="2"/>
    </row>
    <row r="1739" spans="1:27" ht="15" customHeight="1" x14ac:dyDescent="0.25">
      <c r="A1739" s="14"/>
      <c r="B1739" s="410" t="s">
        <v>952</v>
      </c>
      <c r="C1739" s="410"/>
      <c r="D1739" s="323"/>
      <c r="E1739" s="323"/>
      <c r="F1739" s="323"/>
      <c r="G1739" s="324"/>
      <c r="H1739" s="323">
        <v>12</v>
      </c>
      <c r="I1739" s="17"/>
      <c r="J1739" s="18"/>
      <c r="K1739" s="18"/>
      <c r="L1739" s="18"/>
      <c r="M1739" s="2"/>
      <c r="N1739" s="2"/>
      <c r="O1739" s="2"/>
      <c r="P1739" s="2"/>
      <c r="Q1739" s="2"/>
      <c r="R1739" s="2"/>
      <c r="S1739" s="2"/>
      <c r="T1739" s="2"/>
      <c r="U1739" s="2"/>
      <c r="V1739" s="2"/>
      <c r="W1739" s="2"/>
      <c r="X1739" s="2"/>
      <c r="Y1739" s="2"/>
      <c r="Z1739" s="2"/>
      <c r="AA1739" s="2"/>
    </row>
    <row r="1740" spans="1:27" ht="15" customHeight="1" x14ac:dyDescent="0.25">
      <c r="A1740" s="14"/>
      <c r="B1740" s="411" t="s">
        <v>953</v>
      </c>
      <c r="C1740" s="411"/>
      <c r="D1740" s="411"/>
      <c r="E1740" s="411"/>
      <c r="F1740" s="411"/>
      <c r="G1740" s="411"/>
      <c r="H1740" s="330">
        <f>SUM(H1739)</f>
        <v>12</v>
      </c>
      <c r="I1740" s="17"/>
      <c r="J1740" s="18"/>
      <c r="K1740" s="18"/>
      <c r="L1740" s="18"/>
      <c r="M1740" s="2"/>
      <c r="N1740" s="2"/>
      <c r="O1740" s="2"/>
      <c r="P1740" s="2"/>
      <c r="Q1740" s="2"/>
      <c r="R1740" s="2"/>
      <c r="S1740" s="2"/>
      <c r="T1740" s="2"/>
      <c r="U1740" s="2"/>
      <c r="V1740" s="2"/>
      <c r="W1740" s="2"/>
      <c r="X1740" s="2"/>
      <c r="Y1740" s="2"/>
      <c r="Z1740" s="2"/>
      <c r="AA1740" s="2"/>
    </row>
    <row r="1741" spans="1:27" ht="15" customHeight="1" x14ac:dyDescent="0.25">
      <c r="A1741" s="14"/>
      <c r="B1741" s="15"/>
      <c r="C1741" s="15"/>
      <c r="D1741" s="15"/>
      <c r="E1741" s="15"/>
      <c r="F1741" s="15"/>
      <c r="G1741" s="15"/>
      <c r="H1741" s="16"/>
      <c r="I1741" s="17"/>
      <c r="J1741" s="18"/>
      <c r="K1741" s="18"/>
      <c r="L1741" s="18"/>
      <c r="M1741" s="2"/>
      <c r="N1741" s="2"/>
      <c r="O1741" s="2"/>
      <c r="P1741" s="2"/>
      <c r="Q1741" s="2"/>
      <c r="R1741" s="2"/>
      <c r="S1741" s="2"/>
      <c r="T1741" s="2"/>
      <c r="U1741" s="2"/>
      <c r="V1741" s="2"/>
      <c r="W1741" s="2"/>
      <c r="X1741" s="2"/>
      <c r="Y1741" s="2"/>
      <c r="Z1741" s="2"/>
      <c r="AA1741" s="2"/>
    </row>
    <row r="1742" spans="1:27" ht="15" customHeight="1" x14ac:dyDescent="0.25">
      <c r="A1742" s="500" t="s">
        <v>937</v>
      </c>
      <c r="B1742" s="502" t="s">
        <v>960</v>
      </c>
      <c r="C1742" s="502"/>
      <c r="D1742" s="502"/>
      <c r="E1742" s="502"/>
      <c r="F1742" s="502"/>
      <c r="G1742" s="502"/>
      <c r="H1742" s="502"/>
      <c r="I1742" s="17"/>
      <c r="J1742" s="18"/>
      <c r="K1742" s="18"/>
      <c r="L1742" s="18"/>
      <c r="M1742" s="2"/>
      <c r="N1742" s="2"/>
      <c r="O1742" s="2"/>
      <c r="P1742" s="2"/>
      <c r="Q1742" s="2"/>
      <c r="R1742" s="2"/>
      <c r="S1742" s="2"/>
      <c r="T1742" s="2"/>
      <c r="U1742" s="2"/>
      <c r="V1742" s="2"/>
      <c r="W1742" s="2"/>
      <c r="X1742" s="2"/>
      <c r="Y1742" s="2"/>
      <c r="Z1742" s="2"/>
      <c r="AA1742" s="2"/>
    </row>
    <row r="1743" spans="1:27" ht="15" customHeight="1" x14ac:dyDescent="0.25">
      <c r="A1743" s="14"/>
      <c r="B1743" s="256" t="s">
        <v>2</v>
      </c>
      <c r="C1743" s="256"/>
      <c r="D1743" s="256"/>
      <c r="E1743" s="256"/>
      <c r="F1743" s="256"/>
      <c r="G1743" s="257"/>
      <c r="H1743" s="257" t="s">
        <v>184</v>
      </c>
      <c r="I1743" s="17"/>
      <c r="J1743" s="18"/>
      <c r="K1743" s="18"/>
      <c r="L1743" s="18"/>
      <c r="M1743" s="2"/>
      <c r="N1743" s="2"/>
      <c r="O1743" s="2"/>
      <c r="P1743" s="2"/>
      <c r="Q1743" s="2"/>
      <c r="R1743" s="2"/>
      <c r="S1743" s="2"/>
      <c r="T1743" s="2"/>
      <c r="U1743" s="2"/>
      <c r="V1743" s="2"/>
      <c r="W1743" s="2"/>
      <c r="X1743" s="2"/>
      <c r="Y1743" s="2"/>
      <c r="Z1743" s="2"/>
      <c r="AA1743" s="2"/>
    </row>
    <row r="1744" spans="1:27" ht="15" customHeight="1" x14ac:dyDescent="0.25">
      <c r="A1744" s="14"/>
      <c r="B1744" s="410" t="s">
        <v>952</v>
      </c>
      <c r="C1744" s="410"/>
      <c r="D1744" s="323"/>
      <c r="E1744" s="323"/>
      <c r="F1744" s="323"/>
      <c r="G1744" s="324"/>
      <c r="H1744" s="323">
        <v>10</v>
      </c>
      <c r="I1744" s="17"/>
      <c r="J1744" s="18"/>
      <c r="K1744" s="18"/>
      <c r="L1744" s="18"/>
      <c r="M1744" s="2"/>
      <c r="N1744" s="2"/>
      <c r="O1744" s="2"/>
      <c r="P1744" s="2"/>
      <c r="Q1744" s="2"/>
      <c r="R1744" s="2"/>
      <c r="S1744" s="2"/>
      <c r="T1744" s="2"/>
      <c r="U1744" s="2"/>
      <c r="V1744" s="2"/>
      <c r="W1744" s="2"/>
      <c r="X1744" s="2"/>
      <c r="Y1744" s="2"/>
      <c r="Z1744" s="2"/>
      <c r="AA1744" s="2"/>
    </row>
    <row r="1745" spans="1:27" ht="15" customHeight="1" x14ac:dyDescent="0.25">
      <c r="A1745" s="14"/>
      <c r="B1745" s="411" t="s">
        <v>953</v>
      </c>
      <c r="C1745" s="411"/>
      <c r="D1745" s="411"/>
      <c r="E1745" s="411"/>
      <c r="F1745" s="411"/>
      <c r="G1745" s="411"/>
      <c r="H1745" s="330">
        <f>SUM(H1744)</f>
        <v>10</v>
      </c>
      <c r="I1745" s="17"/>
      <c r="J1745" s="18"/>
      <c r="K1745" s="18"/>
      <c r="L1745" s="18"/>
      <c r="M1745" s="2"/>
      <c r="N1745" s="2"/>
      <c r="O1745" s="2"/>
      <c r="P1745" s="2"/>
      <c r="Q1745" s="2"/>
      <c r="R1745" s="2"/>
      <c r="S1745" s="2"/>
      <c r="T1745" s="2"/>
      <c r="U1745" s="2"/>
      <c r="V1745" s="2"/>
      <c r="W1745" s="2"/>
      <c r="X1745" s="2"/>
      <c r="Y1745" s="2"/>
      <c r="Z1745" s="2"/>
      <c r="AA1745" s="2"/>
    </row>
    <row r="1746" spans="1:27" ht="15" customHeight="1" x14ac:dyDescent="0.25">
      <c r="A1746" s="14"/>
      <c r="B1746" s="15"/>
      <c r="C1746" s="15"/>
      <c r="D1746" s="15"/>
      <c r="E1746" s="15"/>
      <c r="F1746" s="15"/>
      <c r="G1746" s="15"/>
      <c r="H1746" s="16"/>
      <c r="I1746" s="17"/>
      <c r="J1746" s="18"/>
      <c r="K1746" s="18"/>
      <c r="L1746" s="18"/>
      <c r="M1746" s="2"/>
      <c r="N1746" s="2"/>
      <c r="O1746" s="2"/>
      <c r="P1746" s="2"/>
      <c r="Q1746" s="2"/>
      <c r="R1746" s="2"/>
      <c r="S1746" s="2"/>
      <c r="T1746" s="2"/>
      <c r="U1746" s="2"/>
      <c r="V1746" s="2"/>
      <c r="W1746" s="2"/>
      <c r="X1746" s="2"/>
      <c r="Y1746" s="2"/>
      <c r="Z1746" s="2"/>
      <c r="AA1746" s="2"/>
    </row>
    <row r="1747" spans="1:27" ht="36" customHeight="1" x14ac:dyDescent="0.25">
      <c r="A1747" s="500" t="s">
        <v>938</v>
      </c>
      <c r="B1747" s="503" t="s">
        <v>961</v>
      </c>
      <c r="C1747" s="503"/>
      <c r="D1747" s="503"/>
      <c r="E1747" s="503"/>
      <c r="F1747" s="503"/>
      <c r="G1747" s="503"/>
      <c r="H1747" s="503"/>
      <c r="I1747" s="17"/>
      <c r="J1747" s="18"/>
      <c r="K1747" s="18"/>
      <c r="L1747" s="18"/>
      <c r="M1747" s="2"/>
      <c r="N1747" s="2"/>
      <c r="O1747" s="2"/>
      <c r="P1747" s="2"/>
      <c r="Q1747" s="2"/>
      <c r="R1747" s="2"/>
      <c r="S1747" s="2"/>
      <c r="T1747" s="2"/>
      <c r="U1747" s="2"/>
      <c r="V1747" s="2"/>
      <c r="W1747" s="2"/>
      <c r="X1747" s="2"/>
      <c r="Y1747" s="2"/>
      <c r="Z1747" s="2"/>
      <c r="AA1747" s="2"/>
    </row>
    <row r="1748" spans="1:27" ht="15" customHeight="1" x14ac:dyDescent="0.25">
      <c r="A1748" s="14"/>
      <c r="B1748" s="256" t="s">
        <v>2</v>
      </c>
      <c r="C1748" s="256"/>
      <c r="D1748" s="256"/>
      <c r="E1748" s="256"/>
      <c r="F1748" s="256"/>
      <c r="G1748" s="257"/>
      <c r="H1748" s="257" t="s">
        <v>184</v>
      </c>
      <c r="I1748" s="17"/>
      <c r="J1748" s="18"/>
      <c r="K1748" s="18"/>
      <c r="L1748" s="18"/>
      <c r="M1748" s="2"/>
      <c r="N1748" s="2"/>
      <c r="O1748" s="2"/>
      <c r="P1748" s="2"/>
      <c r="Q1748" s="2"/>
      <c r="R1748" s="2"/>
      <c r="S1748" s="2"/>
      <c r="T1748" s="2"/>
      <c r="U1748" s="2"/>
      <c r="V1748" s="2"/>
      <c r="W1748" s="2"/>
      <c r="X1748" s="2"/>
      <c r="Y1748" s="2"/>
      <c r="Z1748" s="2"/>
      <c r="AA1748" s="2"/>
    </row>
    <row r="1749" spans="1:27" ht="15" customHeight="1" x14ac:dyDescent="0.25">
      <c r="A1749" s="14"/>
      <c r="B1749" s="410" t="s">
        <v>952</v>
      </c>
      <c r="C1749" s="410"/>
      <c r="D1749" s="323"/>
      <c r="E1749" s="323"/>
      <c r="F1749" s="323"/>
      <c r="G1749" s="324"/>
      <c r="H1749" s="323">
        <v>7</v>
      </c>
      <c r="I1749" s="17"/>
      <c r="J1749" s="18"/>
      <c r="K1749" s="18"/>
      <c r="L1749" s="18"/>
      <c r="M1749" s="2"/>
      <c r="N1749" s="2"/>
      <c r="O1749" s="2"/>
      <c r="P1749" s="2"/>
      <c r="Q1749" s="2"/>
      <c r="R1749" s="2"/>
      <c r="S1749" s="2"/>
      <c r="T1749" s="2"/>
      <c r="U1749" s="2"/>
      <c r="V1749" s="2"/>
      <c r="W1749" s="2"/>
      <c r="X1749" s="2"/>
      <c r="Y1749" s="2"/>
      <c r="Z1749" s="2"/>
      <c r="AA1749" s="2"/>
    </row>
    <row r="1750" spans="1:27" ht="15" customHeight="1" x14ac:dyDescent="0.25">
      <c r="A1750" s="14"/>
      <c r="B1750" s="411" t="s">
        <v>953</v>
      </c>
      <c r="C1750" s="411"/>
      <c r="D1750" s="411"/>
      <c r="E1750" s="411"/>
      <c r="F1750" s="411"/>
      <c r="G1750" s="411"/>
      <c r="H1750" s="330">
        <f>SUM(H1749)</f>
        <v>7</v>
      </c>
      <c r="I1750" s="17"/>
      <c r="J1750" s="18"/>
      <c r="K1750" s="18"/>
      <c r="L1750" s="18"/>
      <c r="M1750" s="2"/>
      <c r="N1750" s="2"/>
      <c r="O1750" s="2"/>
      <c r="P1750" s="2"/>
      <c r="Q1750" s="2"/>
      <c r="R1750" s="2"/>
      <c r="S1750" s="2"/>
      <c r="T1750" s="2"/>
      <c r="U1750" s="2"/>
      <c r="V1750" s="2"/>
      <c r="W1750" s="2"/>
      <c r="X1750" s="2"/>
      <c r="Y1750" s="2"/>
      <c r="Z1750" s="2"/>
      <c r="AA1750" s="2"/>
    </row>
    <row r="1751" spans="1:27" ht="15" customHeight="1" x14ac:dyDescent="0.25">
      <c r="A1751" s="14"/>
      <c r="B1751" s="15"/>
      <c r="C1751" s="15"/>
      <c r="D1751" s="15"/>
      <c r="E1751" s="15"/>
      <c r="F1751" s="15"/>
      <c r="G1751" s="15"/>
      <c r="H1751" s="16"/>
      <c r="I1751" s="17"/>
      <c r="J1751" s="18"/>
      <c r="K1751" s="18"/>
      <c r="L1751" s="18"/>
      <c r="M1751" s="2"/>
      <c r="N1751" s="2"/>
      <c r="O1751" s="2"/>
      <c r="P1751" s="2"/>
      <c r="Q1751" s="2"/>
      <c r="R1751" s="2"/>
      <c r="S1751" s="2"/>
      <c r="T1751" s="2"/>
      <c r="U1751" s="2"/>
      <c r="V1751" s="2"/>
      <c r="W1751" s="2"/>
      <c r="X1751" s="2"/>
      <c r="Y1751" s="2"/>
      <c r="Z1751" s="2"/>
      <c r="AA1751" s="2"/>
    </row>
    <row r="1752" spans="1:27" ht="36" customHeight="1" x14ac:dyDescent="0.25">
      <c r="A1752" s="500" t="s">
        <v>939</v>
      </c>
      <c r="B1752" s="503" t="s">
        <v>961</v>
      </c>
      <c r="C1752" s="503"/>
      <c r="D1752" s="503"/>
      <c r="E1752" s="503"/>
      <c r="F1752" s="503"/>
      <c r="G1752" s="503"/>
      <c r="H1752" s="503"/>
      <c r="I1752" s="17"/>
      <c r="J1752" s="18"/>
      <c r="K1752" s="18"/>
      <c r="L1752" s="18"/>
      <c r="M1752" s="2"/>
      <c r="N1752" s="2"/>
      <c r="O1752" s="2"/>
      <c r="P1752" s="2"/>
      <c r="Q1752" s="2"/>
      <c r="R1752" s="2"/>
      <c r="S1752" s="2"/>
      <c r="T1752" s="2"/>
      <c r="U1752" s="2"/>
      <c r="V1752" s="2"/>
      <c r="W1752" s="2"/>
      <c r="X1752" s="2"/>
      <c r="Y1752" s="2"/>
      <c r="Z1752" s="2"/>
      <c r="AA1752" s="2"/>
    </row>
    <row r="1753" spans="1:27" ht="15" customHeight="1" x14ac:dyDescent="0.25">
      <c r="A1753" s="14"/>
      <c r="B1753" s="256" t="s">
        <v>2</v>
      </c>
      <c r="C1753" s="256"/>
      <c r="D1753" s="256"/>
      <c r="E1753" s="256"/>
      <c r="F1753" s="256"/>
      <c r="G1753" s="257"/>
      <c r="H1753" s="257" t="s">
        <v>184</v>
      </c>
      <c r="I1753" s="17"/>
      <c r="J1753" s="18"/>
      <c r="K1753" s="18"/>
      <c r="L1753" s="18"/>
      <c r="M1753" s="2"/>
      <c r="N1753" s="2"/>
      <c r="O1753" s="2"/>
      <c r="P1753" s="2"/>
      <c r="Q1753" s="2"/>
      <c r="R1753" s="2"/>
      <c r="S1753" s="2"/>
      <c r="T1753" s="2"/>
      <c r="U1753" s="2"/>
      <c r="V1753" s="2"/>
      <c r="W1753" s="2"/>
      <c r="X1753" s="2"/>
      <c r="Y1753" s="2"/>
      <c r="Z1753" s="2"/>
      <c r="AA1753" s="2"/>
    </row>
    <row r="1754" spans="1:27" ht="15" customHeight="1" x14ac:dyDescent="0.25">
      <c r="A1754" s="14"/>
      <c r="B1754" s="410" t="s">
        <v>952</v>
      </c>
      <c r="C1754" s="410"/>
      <c r="D1754" s="323"/>
      <c r="E1754" s="323"/>
      <c r="F1754" s="323"/>
      <c r="G1754" s="324"/>
      <c r="H1754" s="323">
        <v>2</v>
      </c>
      <c r="I1754" s="17"/>
      <c r="J1754" s="18"/>
      <c r="K1754" s="18"/>
      <c r="L1754" s="18"/>
      <c r="M1754" s="2"/>
      <c r="N1754" s="2"/>
      <c r="O1754" s="2"/>
      <c r="P1754" s="2"/>
      <c r="Q1754" s="2"/>
      <c r="R1754" s="2"/>
      <c r="S1754" s="2"/>
      <c r="T1754" s="2"/>
      <c r="U1754" s="2"/>
      <c r="V1754" s="2"/>
      <c r="W1754" s="2"/>
      <c r="X1754" s="2"/>
      <c r="Y1754" s="2"/>
      <c r="Z1754" s="2"/>
      <c r="AA1754" s="2"/>
    </row>
    <row r="1755" spans="1:27" ht="15" customHeight="1" x14ac:dyDescent="0.25">
      <c r="A1755" s="14"/>
      <c r="B1755" s="411" t="s">
        <v>953</v>
      </c>
      <c r="C1755" s="411"/>
      <c r="D1755" s="411"/>
      <c r="E1755" s="411"/>
      <c r="F1755" s="411"/>
      <c r="G1755" s="411"/>
      <c r="H1755" s="330">
        <f>SUM(H1754)</f>
        <v>2</v>
      </c>
      <c r="I1755" s="17"/>
      <c r="J1755" s="18"/>
      <c r="K1755" s="18"/>
      <c r="L1755" s="18"/>
      <c r="M1755" s="2"/>
      <c r="N1755" s="2"/>
      <c r="O1755" s="2"/>
      <c r="P1755" s="2"/>
      <c r="Q1755" s="2"/>
      <c r="R1755" s="2"/>
      <c r="S1755" s="2"/>
      <c r="T1755" s="2"/>
      <c r="U1755" s="2"/>
      <c r="V1755" s="2"/>
      <c r="W1755" s="2"/>
      <c r="X1755" s="2"/>
      <c r="Y1755" s="2"/>
      <c r="Z1755" s="2"/>
      <c r="AA1755" s="2"/>
    </row>
    <row r="1756" spans="1:27" ht="15" customHeight="1" x14ac:dyDescent="0.25">
      <c r="A1756" s="14"/>
      <c r="B1756" s="15"/>
      <c r="C1756" s="15"/>
      <c r="D1756" s="15"/>
      <c r="E1756" s="15"/>
      <c r="F1756" s="15"/>
      <c r="G1756" s="15"/>
      <c r="H1756" s="16"/>
      <c r="I1756" s="17"/>
      <c r="J1756" s="18"/>
      <c r="K1756" s="18"/>
      <c r="L1756" s="18"/>
      <c r="M1756" s="2"/>
      <c r="N1756" s="2"/>
      <c r="O1756" s="2"/>
      <c r="P1756" s="2"/>
      <c r="Q1756" s="2"/>
      <c r="R1756" s="2"/>
      <c r="S1756" s="2"/>
      <c r="T1756" s="2"/>
      <c r="U1756" s="2"/>
      <c r="V1756" s="2"/>
      <c r="W1756" s="2"/>
      <c r="X1756" s="2"/>
      <c r="Y1756" s="2"/>
      <c r="Z1756" s="2"/>
      <c r="AA1756" s="2"/>
    </row>
    <row r="1757" spans="1:27" ht="15" customHeight="1" x14ac:dyDescent="0.25">
      <c r="A1757" s="500" t="s">
        <v>940</v>
      </c>
      <c r="B1757" s="502" t="s">
        <v>962</v>
      </c>
      <c r="C1757" s="502"/>
      <c r="D1757" s="502"/>
      <c r="E1757" s="502"/>
      <c r="F1757" s="502"/>
      <c r="G1757" s="502"/>
      <c r="H1757" s="502"/>
      <c r="I1757" s="17"/>
      <c r="J1757" s="18"/>
      <c r="K1757" s="18"/>
      <c r="L1757" s="18"/>
      <c r="M1757" s="2"/>
      <c r="N1757" s="2"/>
      <c r="O1757" s="2"/>
      <c r="P1757" s="2"/>
      <c r="Q1757" s="2"/>
      <c r="R1757" s="2"/>
      <c r="S1757" s="2"/>
      <c r="T1757" s="2"/>
      <c r="U1757" s="2"/>
      <c r="V1757" s="2"/>
      <c r="W1757" s="2"/>
      <c r="X1757" s="2"/>
      <c r="Y1757" s="2"/>
      <c r="Z1757" s="2"/>
      <c r="AA1757" s="2"/>
    </row>
    <row r="1758" spans="1:27" ht="15" customHeight="1" x14ac:dyDescent="0.25">
      <c r="A1758" s="14"/>
      <c r="B1758" s="256" t="s">
        <v>2</v>
      </c>
      <c r="C1758" s="256"/>
      <c r="D1758" s="256"/>
      <c r="E1758" s="256"/>
      <c r="F1758" s="256"/>
      <c r="G1758" s="257"/>
      <c r="H1758" s="257" t="s">
        <v>184</v>
      </c>
      <c r="I1758" s="17"/>
      <c r="J1758" s="18"/>
      <c r="K1758" s="18"/>
      <c r="L1758" s="18"/>
      <c r="M1758" s="2"/>
      <c r="N1758" s="2"/>
      <c r="O1758" s="2"/>
      <c r="P1758" s="2"/>
      <c r="Q1758" s="2"/>
      <c r="R1758" s="2"/>
      <c r="S1758" s="2"/>
      <c r="T1758" s="2"/>
      <c r="U1758" s="2"/>
      <c r="V1758" s="2"/>
      <c r="W1758" s="2"/>
      <c r="X1758" s="2"/>
      <c r="Y1758" s="2"/>
      <c r="Z1758" s="2"/>
      <c r="AA1758" s="2"/>
    </row>
    <row r="1759" spans="1:27" ht="15" customHeight="1" x14ac:dyDescent="0.25">
      <c r="A1759" s="14"/>
      <c r="B1759" s="410" t="s">
        <v>952</v>
      </c>
      <c r="C1759" s="410"/>
      <c r="D1759" s="323"/>
      <c r="E1759" s="323"/>
      <c r="F1759" s="323"/>
      <c r="G1759" s="324"/>
      <c r="H1759" s="323">
        <v>4</v>
      </c>
      <c r="I1759" s="17"/>
      <c r="J1759" s="18"/>
      <c r="K1759" s="18"/>
      <c r="L1759" s="18"/>
      <c r="M1759" s="2"/>
      <c r="N1759" s="2"/>
      <c r="O1759" s="2"/>
      <c r="P1759" s="2"/>
      <c r="Q1759" s="2"/>
      <c r="R1759" s="2"/>
      <c r="S1759" s="2"/>
      <c r="T1759" s="2"/>
      <c r="U1759" s="2"/>
      <c r="V1759" s="2"/>
      <c r="W1759" s="2"/>
      <c r="X1759" s="2"/>
      <c r="Y1759" s="2"/>
      <c r="Z1759" s="2"/>
      <c r="AA1759" s="2"/>
    </row>
    <row r="1760" spans="1:27" ht="15" customHeight="1" x14ac:dyDescent="0.25">
      <c r="A1760" s="14"/>
      <c r="B1760" s="411" t="s">
        <v>953</v>
      </c>
      <c r="C1760" s="411"/>
      <c r="D1760" s="411"/>
      <c r="E1760" s="411"/>
      <c r="F1760" s="411"/>
      <c r="G1760" s="411"/>
      <c r="H1760" s="330">
        <f>SUM(H1759)</f>
        <v>4</v>
      </c>
      <c r="I1760" s="17"/>
      <c r="J1760" s="18"/>
      <c r="K1760" s="18"/>
      <c r="L1760" s="18"/>
      <c r="M1760" s="2"/>
      <c r="N1760" s="2"/>
      <c r="O1760" s="2"/>
      <c r="P1760" s="2"/>
      <c r="Q1760" s="2"/>
      <c r="R1760" s="2"/>
      <c r="S1760" s="2"/>
      <c r="T1760" s="2"/>
      <c r="U1760" s="2"/>
      <c r="V1760" s="2"/>
      <c r="W1760" s="2"/>
      <c r="X1760" s="2"/>
      <c r="Y1760" s="2"/>
      <c r="Z1760" s="2"/>
      <c r="AA1760" s="2"/>
    </row>
    <row r="1761" spans="1:27" ht="15" customHeight="1" x14ac:dyDescent="0.25">
      <c r="A1761" s="14"/>
      <c r="B1761" s="15"/>
      <c r="C1761" s="15"/>
      <c r="D1761" s="15"/>
      <c r="E1761" s="15"/>
      <c r="F1761" s="15"/>
      <c r="G1761" s="15"/>
      <c r="H1761" s="16"/>
      <c r="I1761" s="17"/>
      <c r="J1761" s="18"/>
      <c r="K1761" s="18"/>
      <c r="L1761" s="18"/>
      <c r="M1761" s="2"/>
      <c r="N1761" s="2"/>
      <c r="O1761" s="2"/>
      <c r="P1761" s="2"/>
      <c r="Q1761" s="2"/>
      <c r="R1761" s="2"/>
      <c r="S1761" s="2"/>
      <c r="T1761" s="2"/>
      <c r="U1761" s="2"/>
      <c r="V1761" s="2"/>
      <c r="W1761" s="2"/>
      <c r="X1761" s="2"/>
      <c r="Y1761" s="2"/>
      <c r="Z1761" s="2"/>
      <c r="AA1761" s="2"/>
    </row>
    <row r="1762" spans="1:27" ht="15" customHeight="1" x14ac:dyDescent="0.25">
      <c r="A1762" s="500" t="s">
        <v>941</v>
      </c>
      <c r="B1762" s="502" t="s">
        <v>963</v>
      </c>
      <c r="C1762" s="502"/>
      <c r="D1762" s="502"/>
      <c r="E1762" s="502"/>
      <c r="F1762" s="502"/>
      <c r="G1762" s="502"/>
      <c r="H1762" s="502"/>
      <c r="I1762" s="17"/>
      <c r="J1762" s="18"/>
      <c r="K1762" s="18"/>
      <c r="L1762" s="18"/>
      <c r="M1762" s="2"/>
      <c r="N1762" s="2"/>
      <c r="O1762" s="2"/>
      <c r="P1762" s="2"/>
      <c r="Q1762" s="2"/>
      <c r="R1762" s="2"/>
      <c r="S1762" s="2"/>
      <c r="T1762" s="2"/>
      <c r="U1762" s="2"/>
      <c r="V1762" s="2"/>
      <c r="W1762" s="2"/>
      <c r="X1762" s="2"/>
      <c r="Y1762" s="2"/>
      <c r="Z1762" s="2"/>
      <c r="AA1762" s="2"/>
    </row>
    <row r="1763" spans="1:27" ht="15" customHeight="1" x14ac:dyDescent="0.25">
      <c r="A1763" s="14"/>
      <c r="B1763" s="256" t="s">
        <v>2</v>
      </c>
      <c r="C1763" s="256"/>
      <c r="D1763" s="256"/>
      <c r="E1763" s="256"/>
      <c r="F1763" s="256"/>
      <c r="G1763" s="257"/>
      <c r="H1763" s="257" t="s">
        <v>184</v>
      </c>
      <c r="I1763" s="17"/>
      <c r="J1763" s="18"/>
      <c r="K1763" s="18"/>
      <c r="L1763" s="18"/>
      <c r="M1763" s="2"/>
      <c r="N1763" s="2"/>
      <c r="O1763" s="2"/>
      <c r="P1763" s="2"/>
      <c r="Q1763" s="2"/>
      <c r="R1763" s="2"/>
      <c r="S1763" s="2"/>
      <c r="T1763" s="2"/>
      <c r="U1763" s="2"/>
      <c r="V1763" s="2"/>
      <c r="W1763" s="2"/>
      <c r="X1763" s="2"/>
      <c r="Y1763" s="2"/>
      <c r="Z1763" s="2"/>
      <c r="AA1763" s="2"/>
    </row>
    <row r="1764" spans="1:27" ht="15" customHeight="1" x14ac:dyDescent="0.25">
      <c r="A1764" s="14"/>
      <c r="B1764" s="410" t="s">
        <v>952</v>
      </c>
      <c r="C1764" s="410"/>
      <c r="D1764" s="323"/>
      <c r="E1764" s="323"/>
      <c r="F1764" s="323"/>
      <c r="G1764" s="324"/>
      <c r="H1764" s="323">
        <v>8</v>
      </c>
      <c r="I1764" s="17"/>
      <c r="J1764" s="18"/>
      <c r="K1764" s="18"/>
      <c r="L1764" s="18"/>
      <c r="M1764" s="2"/>
      <c r="N1764" s="2"/>
      <c r="O1764" s="2"/>
      <c r="P1764" s="2"/>
      <c r="Q1764" s="2"/>
      <c r="R1764" s="2"/>
      <c r="S1764" s="2"/>
      <c r="T1764" s="2"/>
      <c r="U1764" s="2"/>
      <c r="V1764" s="2"/>
      <c r="W1764" s="2"/>
      <c r="X1764" s="2"/>
      <c r="Y1764" s="2"/>
      <c r="Z1764" s="2"/>
      <c r="AA1764" s="2"/>
    </row>
    <row r="1765" spans="1:27" ht="15" customHeight="1" x14ac:dyDescent="0.25">
      <c r="A1765" s="14"/>
      <c r="B1765" s="411" t="s">
        <v>953</v>
      </c>
      <c r="C1765" s="411"/>
      <c r="D1765" s="411"/>
      <c r="E1765" s="411"/>
      <c r="F1765" s="411"/>
      <c r="G1765" s="411"/>
      <c r="H1765" s="330">
        <f>SUM(H1764)</f>
        <v>8</v>
      </c>
      <c r="I1765" s="17"/>
      <c r="J1765" s="18"/>
      <c r="K1765" s="18"/>
      <c r="L1765" s="18"/>
      <c r="M1765" s="2"/>
      <c r="N1765" s="2"/>
      <c r="O1765" s="2"/>
      <c r="P1765" s="2"/>
      <c r="Q1765" s="2"/>
      <c r="R1765" s="2"/>
      <c r="S1765" s="2"/>
      <c r="T1765" s="2"/>
      <c r="U1765" s="2"/>
      <c r="V1765" s="2"/>
      <c r="W1765" s="2"/>
      <c r="X1765" s="2"/>
      <c r="Y1765" s="2"/>
      <c r="Z1765" s="2"/>
      <c r="AA1765" s="2"/>
    </row>
    <row r="1766" spans="1:27" ht="15" customHeight="1" x14ac:dyDescent="0.25">
      <c r="A1766" s="14"/>
      <c r="B1766" s="15"/>
      <c r="C1766" s="15"/>
      <c r="D1766" s="15"/>
      <c r="E1766" s="15"/>
      <c r="F1766" s="15"/>
      <c r="G1766" s="15"/>
      <c r="H1766" s="16"/>
      <c r="I1766" s="17"/>
      <c r="J1766" s="18"/>
      <c r="K1766" s="18"/>
      <c r="L1766" s="18"/>
      <c r="M1766" s="2"/>
      <c r="N1766" s="2"/>
      <c r="O1766" s="2"/>
      <c r="P1766" s="2"/>
      <c r="Q1766" s="2"/>
      <c r="R1766" s="2"/>
      <c r="S1766" s="2"/>
      <c r="T1766" s="2"/>
      <c r="U1766" s="2"/>
      <c r="V1766" s="2"/>
      <c r="W1766" s="2"/>
      <c r="X1766" s="2"/>
      <c r="Y1766" s="2"/>
      <c r="Z1766" s="2"/>
      <c r="AA1766" s="2"/>
    </row>
    <row r="1767" spans="1:27" ht="15" customHeight="1" x14ac:dyDescent="0.25">
      <c r="A1767" s="59">
        <v>22</v>
      </c>
      <c r="B1767" s="428" t="s">
        <v>190</v>
      </c>
      <c r="C1767" s="428"/>
      <c r="D1767" s="428"/>
      <c r="E1767" s="428"/>
      <c r="F1767" s="428"/>
      <c r="G1767" s="428"/>
      <c r="H1767" s="428"/>
      <c r="I1767" s="17"/>
      <c r="J1767" s="17"/>
      <c r="K1767" s="17"/>
      <c r="L1767" s="5"/>
      <c r="M1767" s="6"/>
      <c r="N1767" s="6"/>
      <c r="O1767" s="6"/>
      <c r="P1767" s="6"/>
      <c r="Q1767" s="6"/>
      <c r="R1767" s="5"/>
      <c r="S1767" s="5"/>
      <c r="T1767" s="5"/>
      <c r="U1767" s="5"/>
      <c r="V1767" s="5"/>
    </row>
    <row r="1768" spans="1:27" ht="15" customHeight="1" x14ac:dyDescent="0.25">
      <c r="A1768" s="29"/>
      <c r="B1768" s="29"/>
      <c r="C1768" s="15"/>
      <c r="D1768" s="15"/>
      <c r="E1768" s="15"/>
      <c r="F1768" s="15"/>
      <c r="G1768" s="15"/>
      <c r="H1768" s="15"/>
      <c r="I1768" s="17"/>
      <c r="J1768" s="17"/>
      <c r="K1768" s="17"/>
      <c r="L1768" s="5"/>
      <c r="M1768" s="6"/>
      <c r="N1768" s="6"/>
      <c r="O1768" s="6"/>
      <c r="P1768" s="6"/>
      <c r="Q1768" s="6"/>
      <c r="R1768" s="5"/>
      <c r="S1768" s="5"/>
      <c r="T1768" s="5"/>
      <c r="U1768" s="5"/>
      <c r="V1768" s="5"/>
    </row>
    <row r="1769" spans="1:27" ht="15" customHeight="1" x14ac:dyDescent="0.25">
      <c r="A1769" s="52" t="s">
        <v>799</v>
      </c>
      <c r="B1769" s="396" t="s">
        <v>192</v>
      </c>
      <c r="C1769" s="397"/>
      <c r="D1769" s="397"/>
      <c r="E1769" s="29"/>
      <c r="F1769" s="29"/>
      <c r="G1769" s="15"/>
      <c r="H1769" s="15"/>
      <c r="I1769" s="17"/>
      <c r="J1769" s="17"/>
      <c r="K1769" s="17"/>
      <c r="L1769" s="5"/>
      <c r="M1769" s="6"/>
      <c r="N1769" s="6"/>
      <c r="O1769" s="6"/>
      <c r="P1769" s="6"/>
      <c r="Q1769" s="6"/>
      <c r="R1769" s="5"/>
      <c r="S1769" s="5"/>
      <c r="T1769" s="5"/>
      <c r="U1769" s="5"/>
      <c r="V1769" s="5"/>
    </row>
    <row r="1770" spans="1:27" ht="15" customHeight="1" x14ac:dyDescent="0.25">
      <c r="A1770" s="15"/>
      <c r="B1770" s="387" t="s">
        <v>2</v>
      </c>
      <c r="C1770" s="387" t="s">
        <v>193</v>
      </c>
      <c r="D1770" s="387" t="s">
        <v>194</v>
      </c>
      <c r="E1770" s="387" t="s">
        <v>195</v>
      </c>
      <c r="F1770" s="387" t="s">
        <v>196</v>
      </c>
      <c r="G1770" s="57"/>
      <c r="H1770" s="57"/>
      <c r="I1770" s="63"/>
      <c r="J1770" s="17"/>
      <c r="K1770" s="17"/>
      <c r="L1770" s="5"/>
      <c r="M1770" s="6"/>
      <c r="N1770" s="6"/>
      <c r="O1770" s="6"/>
      <c r="P1770" s="6"/>
      <c r="Q1770" s="6"/>
      <c r="R1770" s="5"/>
      <c r="S1770" s="5"/>
      <c r="T1770" s="5"/>
      <c r="U1770" s="5"/>
      <c r="V1770" s="5"/>
    </row>
    <row r="1771" spans="1:27" ht="15" customHeight="1" x14ac:dyDescent="0.25">
      <c r="A1771" s="15"/>
      <c r="B1771" s="19" t="s">
        <v>185</v>
      </c>
      <c r="C1771" s="25">
        <v>86.85</v>
      </c>
      <c r="D1771" s="25">
        <v>3.5</v>
      </c>
      <c r="E1771" s="25">
        <v>51.96</v>
      </c>
      <c r="F1771" s="64">
        <f t="shared" ref="F1771:F1779" si="49">C1771*D1771-E1771</f>
        <v>252.01499999999996</v>
      </c>
      <c r="G1771" s="57"/>
      <c r="H1771" s="57"/>
      <c r="I1771" s="63"/>
      <c r="J1771" s="17"/>
      <c r="K1771" s="17"/>
      <c r="L1771" s="5"/>
      <c r="M1771" s="6"/>
      <c r="N1771" s="6"/>
      <c r="O1771" s="6"/>
      <c r="P1771" s="6"/>
      <c r="Q1771" s="6"/>
      <c r="R1771" s="5"/>
      <c r="S1771" s="5"/>
      <c r="T1771" s="5"/>
      <c r="U1771" s="5"/>
      <c r="V1771" s="5"/>
    </row>
    <row r="1772" spans="1:27" ht="15" customHeight="1" x14ac:dyDescent="0.25">
      <c r="A1772" s="15"/>
      <c r="B1772" s="19" t="s">
        <v>9</v>
      </c>
      <c r="C1772" s="25">
        <v>17.8</v>
      </c>
      <c r="D1772" s="25">
        <v>4</v>
      </c>
      <c r="E1772" s="25">
        <v>8.51</v>
      </c>
      <c r="F1772" s="64">
        <f t="shared" si="49"/>
        <v>62.690000000000005</v>
      </c>
      <c r="G1772" s="57"/>
      <c r="H1772" s="57"/>
      <c r="I1772" s="63"/>
      <c r="J1772" s="17"/>
      <c r="K1772" s="17"/>
      <c r="L1772" s="5"/>
      <c r="M1772" s="6"/>
      <c r="N1772" s="6"/>
      <c r="O1772" s="6"/>
      <c r="P1772" s="6"/>
      <c r="Q1772" s="6"/>
      <c r="R1772" s="5"/>
      <c r="S1772" s="5"/>
      <c r="T1772" s="5"/>
      <c r="U1772" s="5"/>
      <c r="V1772" s="5"/>
    </row>
    <row r="1773" spans="1:27" ht="15" customHeight="1" x14ac:dyDescent="0.25">
      <c r="A1773" s="15"/>
      <c r="B1773" s="19" t="s">
        <v>197</v>
      </c>
      <c r="C1773" s="25">
        <v>19.71</v>
      </c>
      <c r="D1773" s="25">
        <v>4.01</v>
      </c>
      <c r="E1773" s="25">
        <v>3.19</v>
      </c>
      <c r="F1773" s="64">
        <f t="shared" si="49"/>
        <v>75.847099999999998</v>
      </c>
      <c r="G1773" s="57"/>
      <c r="H1773" s="57"/>
      <c r="I1773" s="63"/>
      <c r="J1773" s="17"/>
      <c r="K1773" s="17"/>
      <c r="L1773" s="5"/>
      <c r="M1773" s="6"/>
      <c r="N1773" s="6"/>
      <c r="O1773" s="6"/>
      <c r="P1773" s="6"/>
      <c r="Q1773" s="6"/>
      <c r="R1773" s="5"/>
      <c r="S1773" s="5"/>
      <c r="T1773" s="5"/>
      <c r="U1773" s="5"/>
      <c r="V1773" s="5"/>
    </row>
    <row r="1774" spans="1:27" ht="15" customHeight="1" x14ac:dyDescent="0.25">
      <c r="A1774" s="15"/>
      <c r="B1774" s="19" t="s">
        <v>187</v>
      </c>
      <c r="C1774" s="25">
        <v>19.45</v>
      </c>
      <c r="D1774" s="25">
        <v>3.99</v>
      </c>
      <c r="E1774" s="25">
        <v>10.43</v>
      </c>
      <c r="F1774" s="64">
        <f t="shared" si="49"/>
        <v>67.1755</v>
      </c>
      <c r="G1774" s="23"/>
      <c r="H1774" s="15"/>
      <c r="I1774" s="65"/>
      <c r="J1774" s="17"/>
      <c r="K1774" s="17"/>
      <c r="L1774" s="5"/>
      <c r="M1774" s="6"/>
      <c r="N1774" s="6"/>
      <c r="O1774" s="6"/>
      <c r="P1774" s="6"/>
      <c r="Q1774" s="6"/>
      <c r="R1774" s="5"/>
      <c r="S1774" s="5"/>
      <c r="T1774" s="5"/>
      <c r="U1774" s="5"/>
      <c r="V1774" s="5"/>
    </row>
    <row r="1775" spans="1:27" ht="15" customHeight="1" x14ac:dyDescent="0.25">
      <c r="A1775" s="15"/>
      <c r="B1775" s="19" t="s">
        <v>160</v>
      </c>
      <c r="C1775" s="25">
        <v>7.65</v>
      </c>
      <c r="D1775" s="25">
        <v>4.01</v>
      </c>
      <c r="E1775" s="25">
        <v>3.54</v>
      </c>
      <c r="F1775" s="64">
        <f t="shared" si="49"/>
        <v>27.136500000000002</v>
      </c>
      <c r="G1775" s="23"/>
      <c r="H1775" s="15"/>
      <c r="I1775" s="65"/>
      <c r="J1775" s="17"/>
      <c r="K1775" s="17"/>
      <c r="L1775" s="5"/>
      <c r="M1775" s="6"/>
      <c r="N1775" s="6"/>
      <c r="O1775" s="6"/>
      <c r="P1775" s="6"/>
      <c r="Q1775" s="6"/>
      <c r="R1775" s="5"/>
      <c r="S1775" s="5"/>
      <c r="T1775" s="5"/>
      <c r="U1775" s="5"/>
      <c r="V1775" s="5"/>
    </row>
    <row r="1776" spans="1:27" ht="15" customHeight="1" x14ac:dyDescent="0.25">
      <c r="A1776" s="15"/>
      <c r="B1776" s="19" t="s">
        <v>198</v>
      </c>
      <c r="C1776" s="25">
        <v>22.4</v>
      </c>
      <c r="D1776" s="25">
        <v>4</v>
      </c>
      <c r="E1776" s="25">
        <v>15</v>
      </c>
      <c r="F1776" s="64">
        <f t="shared" si="49"/>
        <v>74.599999999999994</v>
      </c>
      <c r="G1776" s="66"/>
      <c r="H1776" s="66"/>
      <c r="I1776" s="67"/>
      <c r="J1776" s="17"/>
      <c r="K1776" s="17"/>
      <c r="L1776" s="5"/>
      <c r="M1776" s="6"/>
      <c r="N1776" s="6"/>
      <c r="O1776" s="6"/>
      <c r="P1776" s="6"/>
      <c r="Q1776" s="6"/>
      <c r="R1776" s="5"/>
      <c r="S1776" s="5"/>
      <c r="T1776" s="5"/>
      <c r="U1776" s="5"/>
      <c r="V1776" s="5"/>
    </row>
    <row r="1777" spans="1:22" ht="15" customHeight="1" x14ac:dyDescent="0.25">
      <c r="A1777" s="15"/>
      <c r="B1777" s="19" t="s">
        <v>199</v>
      </c>
      <c r="C1777" s="25">
        <v>17.8</v>
      </c>
      <c r="D1777" s="25">
        <v>4</v>
      </c>
      <c r="E1777" s="25">
        <v>9.68</v>
      </c>
      <c r="F1777" s="64">
        <f t="shared" si="49"/>
        <v>61.52</v>
      </c>
      <c r="G1777" s="66"/>
      <c r="H1777" s="66"/>
      <c r="I1777" s="67"/>
      <c r="J1777" s="17"/>
      <c r="K1777" s="17"/>
      <c r="L1777" s="5"/>
      <c r="M1777" s="6"/>
      <c r="N1777" s="6"/>
      <c r="O1777" s="6"/>
      <c r="P1777" s="6"/>
      <c r="Q1777" s="6"/>
      <c r="R1777" s="5"/>
      <c r="S1777" s="5"/>
      <c r="T1777" s="5"/>
      <c r="U1777" s="5"/>
      <c r="V1777" s="5"/>
    </row>
    <row r="1778" spans="1:22" ht="15" customHeight="1" x14ac:dyDescent="0.25">
      <c r="A1778" s="15"/>
      <c r="B1778" s="19" t="s">
        <v>200</v>
      </c>
      <c r="C1778" s="25">
        <v>16</v>
      </c>
      <c r="D1778" s="25">
        <v>4.01</v>
      </c>
      <c r="E1778" s="25">
        <v>12.08</v>
      </c>
      <c r="F1778" s="64">
        <f t="shared" si="49"/>
        <v>52.08</v>
      </c>
      <c r="G1778" s="66"/>
      <c r="H1778" s="66"/>
      <c r="I1778" s="67"/>
      <c r="J1778" s="17"/>
      <c r="K1778" s="17"/>
      <c r="L1778" s="5"/>
      <c r="M1778" s="6"/>
      <c r="N1778" s="6"/>
      <c r="O1778" s="6"/>
      <c r="P1778" s="6"/>
      <c r="Q1778" s="6"/>
      <c r="R1778" s="5"/>
      <c r="S1778" s="5"/>
      <c r="T1778" s="5"/>
      <c r="U1778" s="5"/>
      <c r="V1778" s="5"/>
    </row>
    <row r="1779" spans="1:22" ht="15" customHeight="1" x14ac:dyDescent="0.25">
      <c r="A1779" s="15"/>
      <c r="B1779" s="19" t="s">
        <v>201</v>
      </c>
      <c r="C1779" s="25">
        <v>11.8</v>
      </c>
      <c r="D1779" s="25">
        <v>4.01</v>
      </c>
      <c r="E1779" s="25">
        <v>6.86</v>
      </c>
      <c r="F1779" s="64">
        <f t="shared" si="49"/>
        <v>40.457999999999998</v>
      </c>
      <c r="G1779" s="66"/>
      <c r="H1779" s="66"/>
      <c r="I1779" s="67"/>
      <c r="J1779" s="17"/>
      <c r="K1779" s="17"/>
      <c r="L1779" s="5"/>
      <c r="M1779" s="6"/>
      <c r="N1779" s="6"/>
      <c r="O1779" s="6"/>
      <c r="P1779" s="6"/>
      <c r="Q1779" s="6"/>
      <c r="R1779" s="5"/>
      <c r="S1779" s="5"/>
      <c r="T1779" s="5"/>
      <c r="U1779" s="5"/>
      <c r="V1779" s="5"/>
    </row>
    <row r="1780" spans="1:22" ht="15" customHeight="1" x14ac:dyDescent="0.25">
      <c r="A1780" s="29"/>
      <c r="B1780" s="389" t="s">
        <v>202</v>
      </c>
      <c r="C1780" s="390"/>
      <c r="D1780" s="390"/>
      <c r="E1780" s="390"/>
      <c r="F1780" s="41">
        <f>SUM(F1771:F1779)</f>
        <v>713.52210000000002</v>
      </c>
      <c r="G1780" s="66"/>
      <c r="H1780" s="66"/>
      <c r="I1780" s="67"/>
      <c r="J1780" s="17"/>
      <c r="K1780" s="17"/>
      <c r="L1780" s="5"/>
      <c r="M1780" s="6"/>
      <c r="N1780" s="6"/>
      <c r="O1780" s="6"/>
      <c r="P1780" s="6"/>
      <c r="Q1780" s="6"/>
      <c r="R1780" s="5"/>
      <c r="S1780" s="5"/>
      <c r="T1780" s="5"/>
      <c r="U1780" s="5"/>
      <c r="V1780" s="5"/>
    </row>
    <row r="1781" spans="1:22" ht="15" customHeight="1" x14ac:dyDescent="0.25">
      <c r="A1781" s="29"/>
      <c r="B1781" s="29"/>
      <c r="C1781" s="29"/>
      <c r="D1781" s="29"/>
      <c r="E1781" s="15"/>
      <c r="F1781" s="15"/>
      <c r="G1781" s="15"/>
      <c r="H1781" s="15"/>
      <c r="I1781" s="17"/>
      <c r="J1781" s="17"/>
      <c r="K1781" s="17"/>
      <c r="L1781" s="5"/>
      <c r="M1781" s="6"/>
      <c r="N1781" s="6"/>
      <c r="O1781" s="6"/>
      <c r="P1781" s="6"/>
      <c r="Q1781" s="6"/>
      <c r="R1781" s="5"/>
      <c r="S1781" s="5"/>
      <c r="T1781" s="5"/>
      <c r="U1781" s="5"/>
      <c r="V1781" s="5"/>
    </row>
    <row r="1782" spans="1:22" ht="15" customHeight="1" x14ac:dyDescent="0.25">
      <c r="A1782" s="52" t="s">
        <v>800</v>
      </c>
      <c r="B1782" s="391" t="s">
        <v>204</v>
      </c>
      <c r="C1782" s="392"/>
      <c r="D1782" s="392"/>
      <c r="E1782" s="15"/>
      <c r="F1782" s="15"/>
      <c r="G1782" s="15"/>
      <c r="H1782" s="15"/>
      <c r="I1782" s="17"/>
      <c r="J1782" s="17"/>
      <c r="K1782" s="17"/>
      <c r="L1782" s="6"/>
      <c r="M1782" s="5"/>
      <c r="N1782" s="5"/>
      <c r="O1782" s="5"/>
      <c r="P1782" s="5"/>
      <c r="Q1782" s="5"/>
    </row>
    <row r="1783" spans="1:22" ht="15" customHeight="1" x14ac:dyDescent="0.25">
      <c r="A1783" s="29"/>
      <c r="B1783" s="387" t="s">
        <v>2</v>
      </c>
      <c r="C1783" s="387" t="s">
        <v>184</v>
      </c>
      <c r="D1783" s="387" t="s">
        <v>196</v>
      </c>
      <c r="E1783" s="15"/>
      <c r="F1783" s="15"/>
      <c r="G1783" s="15"/>
      <c r="H1783" s="15"/>
      <c r="I1783" s="17"/>
      <c r="J1783" s="17"/>
      <c r="K1783" s="17"/>
      <c r="L1783" s="6"/>
      <c r="M1783" s="5"/>
      <c r="N1783" s="5"/>
      <c r="O1783" s="5"/>
      <c r="P1783" s="5"/>
      <c r="Q1783" s="5"/>
    </row>
    <row r="1784" spans="1:22" ht="15" customHeight="1" x14ac:dyDescent="0.25">
      <c r="A1784" s="15"/>
      <c r="B1784" s="19" t="s">
        <v>205</v>
      </c>
      <c r="C1784" s="27"/>
      <c r="D1784" s="21">
        <v>9.25</v>
      </c>
      <c r="E1784" s="15"/>
      <c r="F1784" s="15"/>
      <c r="G1784" s="15"/>
      <c r="H1784" s="15"/>
      <c r="I1784" s="17"/>
      <c r="J1784" s="17"/>
      <c r="K1784" s="17"/>
      <c r="L1784" s="6"/>
      <c r="M1784" s="5"/>
      <c r="N1784" s="5"/>
      <c r="O1784" s="5"/>
      <c r="P1784" s="5"/>
      <c r="Q1784" s="5"/>
    </row>
    <row r="1785" spans="1:22" ht="15" customHeight="1" x14ac:dyDescent="0.25">
      <c r="A1785" s="15"/>
      <c r="B1785" s="19" t="s">
        <v>206</v>
      </c>
      <c r="C1785" s="27"/>
      <c r="D1785" s="21">
        <v>4.1100000000000003</v>
      </c>
      <c r="E1785" s="15"/>
      <c r="F1785" s="15"/>
      <c r="G1785" s="15"/>
      <c r="H1785" s="15"/>
      <c r="I1785" s="17"/>
      <c r="J1785" s="17"/>
      <c r="K1785" s="17"/>
      <c r="L1785" s="6"/>
      <c r="M1785" s="5"/>
      <c r="N1785" s="5"/>
      <c r="O1785" s="5"/>
      <c r="P1785" s="5"/>
      <c r="Q1785" s="5"/>
    </row>
    <row r="1786" spans="1:22" ht="15" customHeight="1" x14ac:dyDescent="0.25">
      <c r="A1786" s="15"/>
      <c r="B1786" s="19" t="s">
        <v>207</v>
      </c>
      <c r="C1786" s="27"/>
      <c r="D1786" s="21">
        <v>8.9700000000000006</v>
      </c>
      <c r="E1786" s="15"/>
      <c r="F1786" s="15"/>
      <c r="G1786" s="15"/>
      <c r="H1786" s="15"/>
      <c r="I1786" s="17"/>
      <c r="J1786" s="17"/>
      <c r="K1786" s="17"/>
      <c r="L1786" s="6"/>
      <c r="M1786" s="5"/>
      <c r="N1786" s="5"/>
      <c r="O1786" s="5"/>
      <c r="P1786" s="5"/>
      <c r="Q1786" s="5"/>
    </row>
    <row r="1787" spans="1:22" ht="15" customHeight="1" x14ac:dyDescent="0.25">
      <c r="A1787" s="15"/>
      <c r="B1787" s="19" t="s">
        <v>208</v>
      </c>
      <c r="C1787" s="27"/>
      <c r="D1787" s="21">
        <v>54.23</v>
      </c>
      <c r="E1787" s="15"/>
      <c r="F1787" s="15"/>
      <c r="G1787" s="15"/>
      <c r="H1787" s="15"/>
      <c r="I1787" s="17"/>
      <c r="J1787" s="17"/>
      <c r="K1787" s="17"/>
      <c r="L1787" s="6"/>
      <c r="M1787" s="5"/>
      <c r="N1787" s="5"/>
      <c r="O1787" s="5"/>
      <c r="P1787" s="5"/>
      <c r="Q1787" s="5"/>
    </row>
    <row r="1788" spans="1:22" ht="15" customHeight="1" x14ac:dyDescent="0.25">
      <c r="A1788" s="15"/>
      <c r="B1788" s="19" t="s">
        <v>209</v>
      </c>
      <c r="C1788" s="27"/>
      <c r="D1788" s="19">
        <v>36.35</v>
      </c>
      <c r="E1788" s="15"/>
      <c r="F1788" s="15"/>
      <c r="G1788" s="15"/>
      <c r="H1788" s="15"/>
      <c r="I1788" s="17"/>
      <c r="J1788" s="17"/>
      <c r="K1788" s="17"/>
      <c r="L1788" s="6"/>
      <c r="M1788" s="5"/>
      <c r="N1788" s="5"/>
      <c r="O1788" s="5"/>
      <c r="P1788" s="5"/>
      <c r="Q1788" s="5"/>
    </row>
    <row r="1789" spans="1:22" ht="15" customHeight="1" x14ac:dyDescent="0.25">
      <c r="A1789" s="15"/>
      <c r="B1789" s="19"/>
      <c r="C1789" s="27"/>
      <c r="D1789" s="21"/>
      <c r="E1789" s="15"/>
      <c r="F1789" s="15"/>
      <c r="G1789" s="15"/>
      <c r="H1789" s="15"/>
      <c r="I1789" s="17"/>
      <c r="J1789" s="17"/>
      <c r="K1789" s="17"/>
      <c r="L1789" s="6"/>
      <c r="M1789" s="5"/>
      <c r="N1789" s="5"/>
      <c r="O1789" s="5"/>
      <c r="P1789" s="5"/>
      <c r="Q1789" s="5"/>
    </row>
    <row r="1790" spans="1:22" ht="15" customHeight="1" x14ac:dyDescent="0.25">
      <c r="A1790" s="15"/>
      <c r="B1790" s="19"/>
      <c r="C1790" s="27"/>
      <c r="D1790" s="21"/>
      <c r="E1790" s="15"/>
      <c r="F1790" s="15"/>
      <c r="G1790" s="15"/>
      <c r="H1790" s="15"/>
      <c r="I1790" s="17"/>
      <c r="J1790" s="17"/>
      <c r="K1790" s="17"/>
      <c r="L1790" s="6"/>
      <c r="M1790" s="5"/>
      <c r="N1790" s="5"/>
      <c r="O1790" s="5"/>
      <c r="P1790" s="5"/>
      <c r="Q1790" s="5"/>
    </row>
    <row r="1791" spans="1:22" ht="15" customHeight="1" x14ac:dyDescent="0.25">
      <c r="A1791" s="15"/>
      <c r="B1791" s="389" t="s">
        <v>189</v>
      </c>
      <c r="C1791" s="390"/>
      <c r="D1791" s="68">
        <f>SUM(D1784:D1788)</f>
        <v>112.91</v>
      </c>
      <c r="E1791" s="15"/>
      <c r="F1791" s="15"/>
      <c r="G1791" s="15"/>
      <c r="H1791" s="15"/>
      <c r="I1791" s="17"/>
      <c r="J1791" s="17"/>
      <c r="K1791" s="17"/>
      <c r="L1791" s="6"/>
      <c r="M1791" s="5"/>
      <c r="N1791" s="5"/>
      <c r="O1791" s="5"/>
      <c r="P1791" s="5"/>
      <c r="Q1791" s="5"/>
    </row>
    <row r="1792" spans="1:22" ht="15" customHeight="1" x14ac:dyDescent="0.25">
      <c r="A1792" s="69"/>
      <c r="B1792" s="29"/>
      <c r="C1792" s="29"/>
      <c r="D1792" s="29"/>
      <c r="E1792" s="15"/>
      <c r="F1792" s="15"/>
      <c r="G1792" s="15"/>
      <c r="H1792" s="15"/>
      <c r="I1792" s="17"/>
      <c r="J1792" s="17"/>
      <c r="K1792" s="17"/>
      <c r="L1792" s="5"/>
      <c r="M1792" s="6"/>
      <c r="N1792" s="6"/>
      <c r="O1792" s="6"/>
      <c r="P1792" s="6"/>
      <c r="Q1792" s="6"/>
      <c r="R1792" s="5"/>
      <c r="S1792" s="5"/>
      <c r="T1792" s="5"/>
      <c r="U1792" s="5"/>
      <c r="V1792" s="5"/>
    </row>
    <row r="1793" spans="1:22" ht="15" customHeight="1" x14ac:dyDescent="0.25">
      <c r="A1793" s="52" t="s">
        <v>801</v>
      </c>
      <c r="B1793" s="396" t="s">
        <v>210</v>
      </c>
      <c r="C1793" s="397"/>
      <c r="D1793" s="397"/>
      <c r="E1793" s="29"/>
      <c r="F1793" s="29"/>
      <c r="G1793" s="15"/>
      <c r="H1793" s="15"/>
      <c r="I1793" s="17"/>
      <c r="J1793" s="17"/>
      <c r="K1793" s="17"/>
      <c r="L1793" s="5"/>
      <c r="M1793" s="6"/>
      <c r="N1793" s="6"/>
      <c r="O1793" s="6"/>
      <c r="P1793" s="6"/>
      <c r="Q1793" s="6"/>
      <c r="R1793" s="5"/>
      <c r="S1793" s="5"/>
      <c r="T1793" s="5"/>
      <c r="U1793" s="5"/>
      <c r="V1793" s="5"/>
    </row>
    <row r="1794" spans="1:22" ht="15" customHeight="1" x14ac:dyDescent="0.25">
      <c r="A1794" s="15"/>
      <c r="B1794" s="387" t="s">
        <v>2</v>
      </c>
      <c r="C1794" s="387" t="s">
        <v>193</v>
      </c>
      <c r="D1794" s="387" t="s">
        <v>194</v>
      </c>
      <c r="E1794" s="387" t="s">
        <v>195</v>
      </c>
      <c r="F1794" s="387" t="s">
        <v>196</v>
      </c>
      <c r="G1794" s="57"/>
      <c r="H1794" s="57"/>
      <c r="I1794" s="63"/>
      <c r="J1794" s="17"/>
      <c r="K1794" s="17"/>
      <c r="L1794" s="5"/>
      <c r="M1794" s="6"/>
      <c r="N1794" s="6"/>
      <c r="O1794" s="6"/>
      <c r="P1794" s="6"/>
      <c r="Q1794" s="6"/>
      <c r="R1794" s="5"/>
      <c r="S1794" s="5"/>
      <c r="T1794" s="5"/>
      <c r="U1794" s="5"/>
      <c r="V1794" s="5"/>
    </row>
    <row r="1795" spans="1:22" ht="15" customHeight="1" x14ac:dyDescent="0.25">
      <c r="A1795" s="15"/>
      <c r="B1795" s="19" t="s">
        <v>185</v>
      </c>
      <c r="C1795" s="21">
        <v>86.85</v>
      </c>
      <c r="D1795" s="21">
        <v>3.5</v>
      </c>
      <c r="E1795" s="21">
        <v>51.96</v>
      </c>
      <c r="F1795" s="61">
        <f t="shared" ref="F1795:F1803" si="50">C1795*D1795-E1795</f>
        <v>252.01499999999996</v>
      </c>
      <c r="G1795" s="23"/>
      <c r="H1795" s="15"/>
      <c r="I1795" s="65"/>
      <c r="J1795" s="17"/>
      <c r="K1795" s="17"/>
      <c r="L1795" s="5"/>
      <c r="M1795" s="6"/>
      <c r="N1795" s="6"/>
      <c r="O1795" s="6"/>
      <c r="P1795" s="6"/>
      <c r="Q1795" s="6"/>
      <c r="R1795" s="5"/>
      <c r="S1795" s="5"/>
      <c r="T1795" s="5"/>
      <c r="U1795" s="5"/>
      <c r="V1795" s="5"/>
    </row>
    <row r="1796" spans="1:22" ht="15" customHeight="1" x14ac:dyDescent="0.25">
      <c r="A1796" s="15"/>
      <c r="B1796" s="19" t="s">
        <v>9</v>
      </c>
      <c r="C1796" s="21">
        <v>17.8</v>
      </c>
      <c r="D1796" s="21">
        <v>4</v>
      </c>
      <c r="E1796" s="21">
        <v>8.51</v>
      </c>
      <c r="F1796" s="61">
        <f t="shared" si="50"/>
        <v>62.690000000000005</v>
      </c>
      <c r="G1796" s="23"/>
      <c r="H1796" s="15"/>
      <c r="I1796" s="65"/>
      <c r="J1796" s="17"/>
      <c r="K1796" s="17"/>
      <c r="L1796" s="5"/>
      <c r="M1796" s="6"/>
      <c r="N1796" s="6"/>
      <c r="O1796" s="6"/>
      <c r="P1796" s="6"/>
      <c r="Q1796" s="6"/>
      <c r="R1796" s="5"/>
      <c r="S1796" s="5"/>
      <c r="T1796" s="5"/>
      <c r="U1796" s="5"/>
      <c r="V1796" s="5"/>
    </row>
    <row r="1797" spans="1:22" ht="15" customHeight="1" x14ac:dyDescent="0.25">
      <c r="A1797" s="15"/>
      <c r="B1797" s="19" t="s">
        <v>197</v>
      </c>
      <c r="C1797" s="21">
        <v>19.71</v>
      </c>
      <c r="D1797" s="21">
        <v>4.01</v>
      </c>
      <c r="E1797" s="21">
        <v>3.19</v>
      </c>
      <c r="F1797" s="61">
        <f t="shared" si="50"/>
        <v>75.847099999999998</v>
      </c>
      <c r="G1797" s="23"/>
      <c r="H1797" s="15"/>
      <c r="I1797" s="65"/>
      <c r="J1797" s="17"/>
      <c r="K1797" s="17"/>
      <c r="L1797" s="5"/>
      <c r="M1797" s="6"/>
      <c r="N1797" s="6"/>
      <c r="O1797" s="6"/>
      <c r="P1797" s="6"/>
      <c r="Q1797" s="6"/>
      <c r="R1797" s="5"/>
      <c r="S1797" s="5"/>
      <c r="T1797" s="5"/>
      <c r="U1797" s="5"/>
      <c r="V1797" s="5"/>
    </row>
    <row r="1798" spans="1:22" ht="15" customHeight="1" x14ac:dyDescent="0.25">
      <c r="A1798" s="15"/>
      <c r="B1798" s="19" t="s">
        <v>187</v>
      </c>
      <c r="C1798" s="21">
        <v>19.45</v>
      </c>
      <c r="D1798" s="21">
        <v>3.99</v>
      </c>
      <c r="E1798" s="21">
        <v>10.43</v>
      </c>
      <c r="F1798" s="61">
        <f t="shared" si="50"/>
        <v>67.1755</v>
      </c>
      <c r="G1798" s="23"/>
      <c r="H1798" s="15"/>
      <c r="I1798" s="65"/>
      <c r="J1798" s="17"/>
      <c r="K1798" s="17"/>
      <c r="L1798" s="5"/>
      <c r="M1798" s="6"/>
      <c r="N1798" s="6"/>
      <c r="O1798" s="6"/>
      <c r="P1798" s="6"/>
      <c r="Q1798" s="6"/>
      <c r="R1798" s="5"/>
      <c r="S1798" s="5"/>
      <c r="T1798" s="5"/>
      <c r="U1798" s="5"/>
      <c r="V1798" s="5"/>
    </row>
    <row r="1799" spans="1:22" ht="15" customHeight="1" x14ac:dyDescent="0.25">
      <c r="A1799" s="15"/>
      <c r="B1799" s="19" t="s">
        <v>160</v>
      </c>
      <c r="C1799" s="21">
        <v>7.65</v>
      </c>
      <c r="D1799" s="21">
        <v>4.01</v>
      </c>
      <c r="E1799" s="21">
        <v>3.54</v>
      </c>
      <c r="F1799" s="61">
        <f t="shared" si="50"/>
        <v>27.136500000000002</v>
      </c>
      <c r="G1799" s="23"/>
      <c r="H1799" s="15"/>
      <c r="I1799" s="65"/>
      <c r="J1799" s="17"/>
      <c r="K1799" s="17"/>
      <c r="L1799" s="5"/>
      <c r="M1799" s="6"/>
      <c r="N1799" s="6"/>
      <c r="O1799" s="6"/>
      <c r="P1799" s="6"/>
      <c r="Q1799" s="6"/>
      <c r="R1799" s="5"/>
      <c r="S1799" s="5"/>
      <c r="T1799" s="5"/>
      <c r="U1799" s="5"/>
      <c r="V1799" s="5"/>
    </row>
    <row r="1800" spans="1:22" ht="15" customHeight="1" x14ac:dyDescent="0.25">
      <c r="A1800" s="15"/>
      <c r="B1800" s="19" t="s">
        <v>198</v>
      </c>
      <c r="C1800" s="21">
        <v>22.4</v>
      </c>
      <c r="D1800" s="21">
        <v>4</v>
      </c>
      <c r="E1800" s="21">
        <v>15</v>
      </c>
      <c r="F1800" s="61">
        <f t="shared" si="50"/>
        <v>74.599999999999994</v>
      </c>
      <c r="G1800" s="23"/>
      <c r="H1800" s="15"/>
      <c r="I1800" s="65"/>
      <c r="J1800" s="17"/>
      <c r="K1800" s="17"/>
      <c r="L1800" s="5"/>
      <c r="M1800" s="6"/>
      <c r="N1800" s="6"/>
      <c r="O1800" s="6"/>
      <c r="P1800" s="6"/>
      <c r="Q1800" s="6"/>
      <c r="R1800" s="5"/>
      <c r="S1800" s="5"/>
      <c r="T1800" s="5"/>
      <c r="U1800" s="5"/>
      <c r="V1800" s="5"/>
    </row>
    <row r="1801" spans="1:22" ht="15" customHeight="1" x14ac:dyDescent="0.25">
      <c r="A1801" s="15"/>
      <c r="B1801" s="19" t="s">
        <v>199</v>
      </c>
      <c r="C1801" s="21">
        <v>17.8</v>
      </c>
      <c r="D1801" s="21">
        <v>4</v>
      </c>
      <c r="E1801" s="21">
        <v>9.68</v>
      </c>
      <c r="F1801" s="61">
        <f t="shared" si="50"/>
        <v>61.52</v>
      </c>
      <c r="G1801" s="23"/>
      <c r="H1801" s="15"/>
      <c r="I1801" s="65"/>
      <c r="J1801" s="17"/>
      <c r="K1801" s="17"/>
      <c r="L1801" s="5"/>
      <c r="M1801" s="6"/>
      <c r="N1801" s="6"/>
      <c r="O1801" s="6"/>
      <c r="P1801" s="6"/>
      <c r="Q1801" s="6"/>
      <c r="R1801" s="5"/>
      <c r="S1801" s="5"/>
      <c r="T1801" s="5"/>
      <c r="U1801" s="5"/>
      <c r="V1801" s="5"/>
    </row>
    <row r="1802" spans="1:22" ht="15" customHeight="1" x14ac:dyDescent="0.25">
      <c r="A1802" s="15"/>
      <c r="B1802" s="19" t="s">
        <v>200</v>
      </c>
      <c r="C1802" s="21">
        <v>16</v>
      </c>
      <c r="D1802" s="21">
        <v>4.01</v>
      </c>
      <c r="E1802" s="21">
        <v>12.08</v>
      </c>
      <c r="F1802" s="61">
        <f t="shared" si="50"/>
        <v>52.08</v>
      </c>
      <c r="G1802" s="23"/>
      <c r="H1802" s="15"/>
      <c r="I1802" s="65"/>
      <c r="J1802" s="17"/>
      <c r="K1802" s="17"/>
      <c r="L1802" s="5"/>
      <c r="M1802" s="6"/>
      <c r="N1802" s="6"/>
      <c r="O1802" s="6"/>
      <c r="P1802" s="6"/>
      <c r="Q1802" s="6"/>
      <c r="R1802" s="5"/>
      <c r="S1802" s="5"/>
      <c r="T1802" s="5"/>
      <c r="U1802" s="5"/>
      <c r="V1802" s="5"/>
    </row>
    <row r="1803" spans="1:22" ht="15" customHeight="1" x14ac:dyDescent="0.25">
      <c r="A1803" s="15"/>
      <c r="B1803" s="19" t="s">
        <v>201</v>
      </c>
      <c r="C1803" s="21">
        <v>11.8</v>
      </c>
      <c r="D1803" s="21">
        <v>4.01</v>
      </c>
      <c r="E1803" s="21">
        <v>6.86</v>
      </c>
      <c r="F1803" s="61">
        <f t="shared" si="50"/>
        <v>40.457999999999998</v>
      </c>
      <c r="G1803" s="23"/>
      <c r="H1803" s="15"/>
      <c r="I1803" s="65"/>
      <c r="J1803" s="17"/>
      <c r="K1803" s="17"/>
      <c r="L1803" s="5"/>
      <c r="M1803" s="6"/>
      <c r="N1803" s="6"/>
      <c r="O1803" s="6"/>
      <c r="P1803" s="6"/>
      <c r="Q1803" s="6"/>
      <c r="R1803" s="5"/>
      <c r="S1803" s="5"/>
      <c r="T1803" s="5"/>
      <c r="U1803" s="5"/>
      <c r="V1803" s="5"/>
    </row>
    <row r="1804" spans="1:22" ht="15" customHeight="1" x14ac:dyDescent="0.25">
      <c r="A1804" s="15"/>
      <c r="B1804" s="389" t="s">
        <v>202</v>
      </c>
      <c r="C1804" s="390"/>
      <c r="D1804" s="390"/>
      <c r="E1804" s="390"/>
      <c r="F1804" s="41">
        <f>SUM(F1795:F1803)</f>
        <v>713.52210000000002</v>
      </c>
      <c r="G1804" s="23"/>
      <c r="H1804" s="15"/>
      <c r="I1804" s="65"/>
      <c r="J1804" s="17"/>
      <c r="K1804" s="17"/>
      <c r="L1804" s="5"/>
      <c r="M1804" s="6"/>
      <c r="N1804" s="6"/>
      <c r="O1804" s="6"/>
      <c r="P1804" s="6"/>
      <c r="Q1804" s="6"/>
      <c r="R1804" s="5"/>
      <c r="S1804" s="5"/>
      <c r="T1804" s="5"/>
      <c r="U1804" s="5"/>
      <c r="V1804" s="5"/>
    </row>
    <row r="1805" spans="1:22" ht="15" customHeight="1" x14ac:dyDescent="0.25">
      <c r="A1805" s="15"/>
      <c r="B1805" s="421"/>
      <c r="C1805" s="422"/>
      <c r="D1805" s="422"/>
      <c r="E1805" s="422"/>
      <c r="F1805" s="422"/>
      <c r="G1805" s="422"/>
      <c r="H1805" s="422"/>
      <c r="I1805" s="67"/>
      <c r="J1805" s="17"/>
      <c r="K1805" s="17"/>
      <c r="L1805" s="5"/>
      <c r="M1805" s="6"/>
      <c r="N1805" s="6"/>
      <c r="O1805" s="6"/>
      <c r="P1805" s="6"/>
      <c r="Q1805" s="6"/>
      <c r="R1805" s="5"/>
      <c r="S1805" s="5"/>
      <c r="T1805" s="5"/>
      <c r="U1805" s="5"/>
      <c r="V1805" s="5"/>
    </row>
    <row r="1806" spans="1:22" ht="15" customHeight="1" x14ac:dyDescent="0.25">
      <c r="A1806" s="52" t="s">
        <v>802</v>
      </c>
      <c r="B1806" s="396" t="s">
        <v>211</v>
      </c>
      <c r="C1806" s="397"/>
      <c r="D1806" s="397"/>
      <c r="E1806" s="15"/>
      <c r="F1806" s="15"/>
      <c r="G1806" s="15"/>
      <c r="H1806" s="15"/>
      <c r="I1806" s="17"/>
      <c r="J1806" s="17"/>
      <c r="K1806" s="17"/>
      <c r="L1806" s="5"/>
      <c r="M1806" s="6"/>
      <c r="N1806" s="6"/>
      <c r="O1806" s="6"/>
      <c r="P1806" s="6"/>
      <c r="Q1806" s="6"/>
      <c r="R1806" s="5"/>
      <c r="S1806" s="5"/>
      <c r="T1806" s="5"/>
      <c r="U1806" s="5"/>
      <c r="V1806" s="5"/>
    </row>
    <row r="1807" spans="1:22" ht="15" customHeight="1" x14ac:dyDescent="0.25">
      <c r="A1807" s="15"/>
      <c r="B1807" s="387" t="s">
        <v>2</v>
      </c>
      <c r="C1807" s="387" t="s">
        <v>184</v>
      </c>
      <c r="D1807" s="387" t="s">
        <v>196</v>
      </c>
      <c r="E1807" s="15"/>
      <c r="F1807" s="15"/>
      <c r="G1807" s="15"/>
      <c r="H1807" s="15"/>
      <c r="I1807" s="17"/>
      <c r="J1807" s="17"/>
      <c r="K1807" s="17"/>
      <c r="L1807" s="5"/>
      <c r="M1807" s="5"/>
      <c r="N1807" s="5"/>
      <c r="O1807" s="5"/>
      <c r="P1807" s="5"/>
    </row>
    <row r="1808" spans="1:22" ht="15" customHeight="1" x14ac:dyDescent="0.25">
      <c r="A1808" s="15"/>
      <c r="B1808" s="19" t="s">
        <v>205</v>
      </c>
      <c r="C1808" s="27"/>
      <c r="D1808" s="61">
        <v>9.25</v>
      </c>
      <c r="E1808" s="15"/>
      <c r="F1808" s="15"/>
      <c r="G1808" s="15"/>
      <c r="H1808" s="15"/>
      <c r="I1808" s="17"/>
      <c r="J1808" s="17"/>
      <c r="K1808" s="17"/>
      <c r="L1808" s="5"/>
      <c r="M1808" s="5"/>
      <c r="N1808" s="5"/>
      <c r="O1808" s="5"/>
      <c r="P1808" s="5"/>
    </row>
    <row r="1809" spans="1:22" ht="15" customHeight="1" x14ac:dyDescent="0.25">
      <c r="A1809" s="15"/>
      <c r="B1809" s="19" t="s">
        <v>206</v>
      </c>
      <c r="C1809" s="27"/>
      <c r="D1809" s="61">
        <v>4.1100000000000003</v>
      </c>
      <c r="E1809" s="15"/>
      <c r="F1809" s="15"/>
      <c r="G1809" s="15"/>
      <c r="H1809" s="15"/>
      <c r="I1809" s="17"/>
      <c r="J1809" s="17"/>
      <c r="K1809" s="17"/>
      <c r="L1809" s="5"/>
      <c r="M1809" s="5"/>
      <c r="N1809" s="5"/>
      <c r="O1809" s="5"/>
      <c r="P1809" s="5"/>
    </row>
    <row r="1810" spans="1:22" ht="15" customHeight="1" x14ac:dyDescent="0.25">
      <c r="A1810" s="15"/>
      <c r="B1810" s="19" t="s">
        <v>207</v>
      </c>
      <c r="C1810" s="27"/>
      <c r="D1810" s="61">
        <v>8.9700000000000006</v>
      </c>
      <c r="E1810" s="15"/>
      <c r="F1810" s="15"/>
      <c r="G1810" s="15"/>
      <c r="H1810" s="15"/>
      <c r="I1810" s="17"/>
      <c r="J1810" s="17"/>
      <c r="K1810" s="17"/>
      <c r="L1810" s="5"/>
      <c r="M1810" s="5"/>
      <c r="N1810" s="5"/>
      <c r="O1810" s="5"/>
      <c r="P1810" s="5"/>
    </row>
    <row r="1811" spans="1:22" ht="15" customHeight="1" x14ac:dyDescent="0.25">
      <c r="A1811" s="15"/>
      <c r="B1811" s="19" t="s">
        <v>208</v>
      </c>
      <c r="C1811" s="27"/>
      <c r="D1811" s="61">
        <v>54.23</v>
      </c>
      <c r="E1811" s="15"/>
      <c r="F1811" s="15"/>
      <c r="G1811" s="15"/>
      <c r="H1811" s="15"/>
      <c r="I1811" s="17"/>
      <c r="J1811" s="17"/>
      <c r="K1811" s="17"/>
      <c r="L1811" s="5"/>
      <c r="M1811" s="5"/>
      <c r="N1811" s="5"/>
      <c r="O1811" s="5"/>
      <c r="P1811" s="5"/>
    </row>
    <row r="1812" spans="1:22" ht="15" customHeight="1" x14ac:dyDescent="0.25">
      <c r="A1812" s="15"/>
      <c r="B1812" s="19" t="s">
        <v>209</v>
      </c>
      <c r="C1812" s="27"/>
      <c r="D1812" s="61">
        <v>36.35</v>
      </c>
      <c r="E1812" s="15"/>
      <c r="F1812" s="15"/>
      <c r="G1812" s="15"/>
      <c r="H1812" s="15"/>
      <c r="I1812" s="17"/>
      <c r="J1812" s="17"/>
      <c r="K1812" s="17"/>
      <c r="L1812" s="5"/>
      <c r="M1812" s="5"/>
      <c r="N1812" s="5"/>
      <c r="O1812" s="5"/>
      <c r="P1812" s="5"/>
    </row>
    <row r="1813" spans="1:22" ht="15" customHeight="1" x14ac:dyDescent="0.25">
      <c r="A1813" s="15"/>
      <c r="B1813" s="19"/>
      <c r="C1813" s="27"/>
      <c r="D1813" s="61"/>
      <c r="E1813" s="15"/>
      <c r="F1813" s="15"/>
      <c r="G1813" s="15"/>
      <c r="H1813" s="15"/>
      <c r="I1813" s="17"/>
      <c r="J1813" s="17"/>
      <c r="K1813" s="17"/>
      <c r="L1813" s="5"/>
      <c r="M1813" s="5"/>
      <c r="N1813" s="5"/>
      <c r="O1813" s="5"/>
      <c r="P1813" s="5"/>
    </row>
    <row r="1814" spans="1:22" ht="15" customHeight="1" x14ac:dyDescent="0.25">
      <c r="A1814" s="15"/>
      <c r="B1814" s="19"/>
      <c r="C1814" s="27"/>
      <c r="D1814" s="61"/>
      <c r="E1814" s="15"/>
      <c r="F1814" s="15"/>
      <c r="G1814" s="15"/>
      <c r="H1814" s="15"/>
      <c r="I1814" s="17"/>
      <c r="J1814" s="17"/>
      <c r="K1814" s="17"/>
      <c r="L1814" s="5"/>
      <c r="M1814" s="5"/>
      <c r="N1814" s="5"/>
      <c r="O1814" s="5"/>
      <c r="P1814" s="5"/>
    </row>
    <row r="1815" spans="1:22" ht="15" customHeight="1" x14ac:dyDescent="0.25">
      <c r="A1815" s="15"/>
      <c r="B1815" s="389" t="s">
        <v>189</v>
      </c>
      <c r="C1815" s="390"/>
      <c r="D1815" s="41">
        <f>SUM(D1808:D1812)</f>
        <v>112.91</v>
      </c>
      <c r="E1815" s="15"/>
      <c r="F1815" s="15"/>
      <c r="G1815" s="15"/>
      <c r="H1815" s="15"/>
      <c r="I1815" s="17"/>
      <c r="J1815" s="17"/>
      <c r="K1815" s="17"/>
      <c r="L1815" s="5"/>
      <c r="M1815" s="5"/>
      <c r="N1815" s="5"/>
      <c r="O1815" s="5"/>
      <c r="P1815" s="5"/>
    </row>
    <row r="1816" spans="1:22" ht="15" customHeight="1" x14ac:dyDescent="0.25">
      <c r="A1816" s="15"/>
      <c r="B1816" s="15"/>
      <c r="C1816" s="15"/>
      <c r="D1816" s="15"/>
      <c r="E1816" s="15"/>
      <c r="F1816" s="15"/>
      <c r="G1816" s="15"/>
      <c r="H1816" s="15"/>
      <c r="I1816" s="17"/>
      <c r="J1816" s="17"/>
      <c r="K1816" s="17"/>
      <c r="L1816" s="5"/>
      <c r="M1816" s="6"/>
      <c r="N1816" s="6"/>
      <c r="O1816" s="6"/>
      <c r="P1816" s="6"/>
      <c r="Q1816" s="6"/>
      <c r="R1816" s="5"/>
      <c r="S1816" s="5"/>
      <c r="T1816" s="5"/>
      <c r="U1816" s="5"/>
      <c r="V1816" s="5"/>
    </row>
    <row r="1817" spans="1:22" ht="15" customHeight="1" x14ac:dyDescent="0.25">
      <c r="A1817" s="52" t="s">
        <v>803</v>
      </c>
      <c r="B1817" s="396" t="s">
        <v>212</v>
      </c>
      <c r="C1817" s="397"/>
      <c r="D1817" s="397"/>
      <c r="E1817" s="397"/>
      <c r="F1817" s="70">
        <v>1</v>
      </c>
      <c r="G1817" s="15"/>
      <c r="H1817" s="15"/>
      <c r="I1817" s="17"/>
      <c r="J1817" s="17"/>
      <c r="K1817" s="17"/>
      <c r="L1817" s="6"/>
      <c r="M1817" s="6"/>
      <c r="N1817" s="6"/>
      <c r="O1817" s="6"/>
      <c r="P1817" s="6"/>
      <c r="Q1817" s="5"/>
      <c r="R1817" s="5"/>
      <c r="S1817" s="5"/>
      <c r="T1817" s="5"/>
      <c r="U1817" s="5"/>
    </row>
    <row r="1818" spans="1:22" ht="15" customHeight="1" x14ac:dyDescent="0.25">
      <c r="A1818" s="15"/>
      <c r="B1818" s="387" t="s">
        <v>2</v>
      </c>
      <c r="C1818" s="387" t="s">
        <v>193</v>
      </c>
      <c r="D1818" s="387" t="s">
        <v>194</v>
      </c>
      <c r="E1818" s="387" t="s">
        <v>195</v>
      </c>
      <c r="F1818" s="387" t="s">
        <v>196</v>
      </c>
      <c r="G1818" s="15"/>
      <c r="H1818" s="15"/>
      <c r="I1818" s="17"/>
      <c r="J1818" s="17"/>
      <c r="K1818" s="17"/>
      <c r="L1818" s="6"/>
      <c r="M1818" s="6"/>
      <c r="N1818" s="6"/>
      <c r="O1818" s="5"/>
      <c r="P1818" s="5"/>
      <c r="Q1818" s="5"/>
      <c r="R1818" s="5"/>
      <c r="S1818" s="5"/>
    </row>
    <row r="1819" spans="1:22" ht="15" customHeight="1" x14ac:dyDescent="0.25">
      <c r="A1819" s="15"/>
      <c r="B1819" s="19" t="s">
        <v>185</v>
      </c>
      <c r="C1819" s="21">
        <v>86.85</v>
      </c>
      <c r="D1819" s="21">
        <v>3.5</v>
      </c>
      <c r="E1819" s="21">
        <v>51.96</v>
      </c>
      <c r="F1819" s="61">
        <f t="shared" ref="F1819:F1827" si="51">C1819*D1819-E1819</f>
        <v>252.01499999999996</v>
      </c>
      <c r="G1819" s="15"/>
      <c r="H1819" s="15"/>
      <c r="I1819" s="17"/>
      <c r="J1819" s="17"/>
      <c r="K1819" s="17"/>
      <c r="L1819" s="6"/>
      <c r="M1819" s="6"/>
      <c r="N1819" s="6"/>
      <c r="O1819" s="5"/>
      <c r="P1819" s="5"/>
      <c r="Q1819" s="5"/>
      <c r="R1819" s="5"/>
      <c r="S1819" s="5"/>
    </row>
    <row r="1820" spans="1:22" ht="15" customHeight="1" x14ac:dyDescent="0.25">
      <c r="A1820" s="15"/>
      <c r="B1820" s="19" t="s">
        <v>9</v>
      </c>
      <c r="C1820" s="21">
        <v>17.8</v>
      </c>
      <c r="D1820" s="21">
        <v>4</v>
      </c>
      <c r="E1820" s="21">
        <v>8.51</v>
      </c>
      <c r="F1820" s="61">
        <f t="shared" si="51"/>
        <v>62.690000000000005</v>
      </c>
      <c r="G1820" s="15"/>
      <c r="H1820" s="15"/>
      <c r="I1820" s="17"/>
      <c r="J1820" s="17"/>
      <c r="K1820" s="17"/>
      <c r="L1820" s="6"/>
      <c r="M1820" s="6"/>
      <c r="N1820" s="6"/>
      <c r="O1820" s="5"/>
      <c r="P1820" s="5"/>
      <c r="Q1820" s="5"/>
      <c r="R1820" s="5"/>
      <c r="S1820" s="5"/>
    </row>
    <row r="1821" spans="1:22" ht="15" customHeight="1" x14ac:dyDescent="0.25">
      <c r="A1821" s="15"/>
      <c r="B1821" s="19" t="s">
        <v>197</v>
      </c>
      <c r="C1821" s="21">
        <v>19.71</v>
      </c>
      <c r="D1821" s="21">
        <v>4.01</v>
      </c>
      <c r="E1821" s="21">
        <v>3.19</v>
      </c>
      <c r="F1821" s="61">
        <f t="shared" si="51"/>
        <v>75.847099999999998</v>
      </c>
      <c r="G1821" s="15"/>
      <c r="H1821" s="15"/>
      <c r="I1821" s="17"/>
      <c r="J1821" s="17"/>
      <c r="K1821" s="17"/>
      <c r="L1821" s="6"/>
      <c r="M1821" s="6"/>
      <c r="N1821" s="6"/>
      <c r="O1821" s="5"/>
      <c r="P1821" s="5"/>
      <c r="Q1821" s="5"/>
      <c r="R1821" s="5"/>
      <c r="S1821" s="5"/>
    </row>
    <row r="1822" spans="1:22" ht="15" customHeight="1" x14ac:dyDescent="0.25">
      <c r="A1822" s="15"/>
      <c r="B1822" s="19" t="s">
        <v>187</v>
      </c>
      <c r="C1822" s="21">
        <v>19.45</v>
      </c>
      <c r="D1822" s="21">
        <v>3.99</v>
      </c>
      <c r="E1822" s="21">
        <v>10.43</v>
      </c>
      <c r="F1822" s="61">
        <f t="shared" si="51"/>
        <v>67.1755</v>
      </c>
      <c r="G1822" s="15"/>
      <c r="H1822" s="15"/>
      <c r="I1822" s="17"/>
      <c r="J1822" s="17"/>
      <c r="K1822" s="17"/>
      <c r="L1822" s="6"/>
      <c r="M1822" s="6"/>
      <c r="N1822" s="6"/>
      <c r="O1822" s="5"/>
      <c r="P1822" s="5"/>
      <c r="Q1822" s="5"/>
      <c r="R1822" s="5"/>
      <c r="S1822" s="5"/>
    </row>
    <row r="1823" spans="1:22" ht="15" customHeight="1" x14ac:dyDescent="0.25">
      <c r="A1823" s="15"/>
      <c r="B1823" s="19" t="s">
        <v>160</v>
      </c>
      <c r="C1823" s="21">
        <v>7.65</v>
      </c>
      <c r="D1823" s="21">
        <v>4.01</v>
      </c>
      <c r="E1823" s="21">
        <v>3.54</v>
      </c>
      <c r="F1823" s="61">
        <f t="shared" si="51"/>
        <v>27.136500000000002</v>
      </c>
      <c r="G1823" s="15"/>
      <c r="H1823" s="15"/>
      <c r="I1823" s="17"/>
      <c r="J1823" s="17"/>
      <c r="K1823" s="17"/>
      <c r="L1823" s="6"/>
      <c r="M1823" s="6"/>
      <c r="N1823" s="6"/>
      <c r="O1823" s="5"/>
      <c r="P1823" s="5"/>
      <c r="Q1823" s="5"/>
      <c r="R1823" s="5"/>
      <c r="S1823" s="5"/>
    </row>
    <row r="1824" spans="1:22" ht="15" customHeight="1" x14ac:dyDescent="0.25">
      <c r="A1824" s="15"/>
      <c r="B1824" s="19" t="s">
        <v>198</v>
      </c>
      <c r="C1824" s="21">
        <v>22.4</v>
      </c>
      <c r="D1824" s="21">
        <v>4</v>
      </c>
      <c r="E1824" s="21">
        <v>15</v>
      </c>
      <c r="F1824" s="61">
        <f t="shared" si="51"/>
        <v>74.599999999999994</v>
      </c>
      <c r="G1824" s="15"/>
      <c r="H1824" s="15"/>
      <c r="I1824" s="17"/>
      <c r="J1824" s="17"/>
      <c r="K1824" s="17"/>
      <c r="L1824" s="6"/>
      <c r="M1824" s="6"/>
      <c r="N1824" s="6"/>
      <c r="O1824" s="5"/>
      <c r="P1824" s="5"/>
      <c r="Q1824" s="5"/>
      <c r="R1824" s="5"/>
      <c r="S1824" s="5"/>
    </row>
    <row r="1825" spans="1:22" ht="15" customHeight="1" x14ac:dyDescent="0.25">
      <c r="A1825" s="15"/>
      <c r="B1825" s="19" t="s">
        <v>199</v>
      </c>
      <c r="C1825" s="21">
        <v>17.8</v>
      </c>
      <c r="D1825" s="21">
        <v>4</v>
      </c>
      <c r="E1825" s="21">
        <v>9.68</v>
      </c>
      <c r="F1825" s="61">
        <f t="shared" si="51"/>
        <v>61.52</v>
      </c>
      <c r="G1825" s="15"/>
      <c r="H1825" s="15"/>
      <c r="I1825" s="17"/>
      <c r="J1825" s="17"/>
      <c r="K1825" s="17"/>
      <c r="L1825" s="6"/>
      <c r="M1825" s="6"/>
      <c r="N1825" s="6"/>
      <c r="O1825" s="5"/>
      <c r="P1825" s="5"/>
      <c r="Q1825" s="5"/>
      <c r="R1825" s="5"/>
      <c r="S1825" s="5"/>
    </row>
    <row r="1826" spans="1:22" ht="15" customHeight="1" x14ac:dyDescent="0.25">
      <c r="A1826" s="15"/>
      <c r="B1826" s="19" t="s">
        <v>200</v>
      </c>
      <c r="C1826" s="21">
        <v>16</v>
      </c>
      <c r="D1826" s="21">
        <v>4.01</v>
      </c>
      <c r="E1826" s="21">
        <v>12.08</v>
      </c>
      <c r="F1826" s="61">
        <f t="shared" si="51"/>
        <v>52.08</v>
      </c>
      <c r="G1826" s="15"/>
      <c r="H1826" s="15"/>
      <c r="I1826" s="17"/>
      <c r="J1826" s="17"/>
      <c r="K1826" s="17"/>
      <c r="L1826" s="6"/>
      <c r="M1826" s="6"/>
      <c r="N1826" s="6"/>
      <c r="O1826" s="5"/>
      <c r="P1826" s="5"/>
      <c r="Q1826" s="5"/>
      <c r="R1826" s="5"/>
      <c r="S1826" s="5"/>
    </row>
    <row r="1827" spans="1:22" ht="15" customHeight="1" x14ac:dyDescent="0.25">
      <c r="A1827" s="15"/>
      <c r="B1827" s="19" t="s">
        <v>201</v>
      </c>
      <c r="C1827" s="21">
        <v>11.8</v>
      </c>
      <c r="D1827" s="21">
        <v>4.01</v>
      </c>
      <c r="E1827" s="21">
        <v>6.86</v>
      </c>
      <c r="F1827" s="61">
        <f t="shared" si="51"/>
        <v>40.457999999999998</v>
      </c>
      <c r="G1827" s="15"/>
      <c r="H1827" s="15"/>
      <c r="I1827" s="17"/>
      <c r="J1827" s="17"/>
      <c r="K1827" s="17"/>
      <c r="L1827" s="6"/>
      <c r="M1827" s="6"/>
      <c r="N1827" s="6"/>
      <c r="O1827" s="5"/>
      <c r="P1827" s="5"/>
      <c r="Q1827" s="5"/>
      <c r="R1827" s="5"/>
      <c r="S1827" s="5"/>
    </row>
    <row r="1828" spans="1:22" ht="15" customHeight="1" x14ac:dyDescent="0.25">
      <c r="A1828" s="15"/>
      <c r="B1828" s="389" t="s">
        <v>202</v>
      </c>
      <c r="C1828" s="390"/>
      <c r="D1828" s="390"/>
      <c r="E1828" s="390"/>
      <c r="F1828" s="41">
        <f>SUM(F1819:F1827)</f>
        <v>713.52210000000002</v>
      </c>
      <c r="G1828" s="15"/>
      <c r="H1828" s="15"/>
      <c r="I1828" s="17"/>
      <c r="J1828" s="17"/>
      <c r="K1828" s="17"/>
      <c r="L1828" s="6"/>
      <c r="M1828" s="6"/>
      <c r="N1828" s="6"/>
      <c r="O1828" s="5"/>
      <c r="P1828" s="5"/>
      <c r="Q1828" s="5"/>
      <c r="R1828" s="5"/>
      <c r="S1828" s="5"/>
    </row>
    <row r="1829" spans="1:22" ht="15" customHeight="1" x14ac:dyDescent="0.25">
      <c r="A1829" s="15"/>
      <c r="B1829" s="15"/>
      <c r="C1829" s="15"/>
      <c r="D1829" s="15"/>
      <c r="E1829" s="15"/>
      <c r="F1829" s="15"/>
      <c r="G1829" s="15"/>
      <c r="H1829" s="15"/>
      <c r="I1829" s="17"/>
      <c r="J1829" s="17"/>
      <c r="K1829" s="17"/>
      <c r="L1829" s="5"/>
      <c r="M1829" s="6"/>
      <c r="N1829" s="6"/>
      <c r="O1829" s="6"/>
      <c r="P1829" s="6"/>
      <c r="Q1829" s="6"/>
      <c r="R1829" s="5"/>
      <c r="S1829" s="5"/>
      <c r="T1829" s="5"/>
      <c r="U1829" s="5"/>
      <c r="V1829" s="5"/>
    </row>
    <row r="1830" spans="1:22" ht="15" customHeight="1" x14ac:dyDescent="0.25">
      <c r="A1830" s="52" t="s">
        <v>804</v>
      </c>
      <c r="B1830" s="396" t="s">
        <v>213</v>
      </c>
      <c r="C1830" s="397"/>
      <c r="D1830" s="397"/>
      <c r="E1830" s="392"/>
      <c r="F1830" s="19">
        <v>2</v>
      </c>
      <c r="G1830" s="15"/>
      <c r="H1830" s="15"/>
      <c r="I1830" s="17"/>
      <c r="J1830" s="17"/>
      <c r="K1830" s="17"/>
      <c r="L1830" s="5"/>
      <c r="M1830" s="6"/>
      <c r="N1830" s="6"/>
      <c r="O1830" s="6"/>
      <c r="P1830" s="6"/>
      <c r="Q1830" s="6"/>
      <c r="R1830" s="5"/>
      <c r="S1830" s="5"/>
      <c r="T1830" s="5"/>
      <c r="U1830" s="5"/>
      <c r="V1830" s="5"/>
    </row>
    <row r="1831" spans="1:22" ht="15" customHeight="1" x14ac:dyDescent="0.25">
      <c r="A1831" s="15"/>
      <c r="B1831" s="387" t="s">
        <v>2</v>
      </c>
      <c r="C1831" s="387" t="s">
        <v>184</v>
      </c>
      <c r="D1831" s="387" t="s">
        <v>196</v>
      </c>
      <c r="E1831" s="15"/>
      <c r="F1831" s="15"/>
      <c r="G1831" s="15"/>
      <c r="H1831" s="15"/>
      <c r="I1831" s="17"/>
      <c r="J1831" s="17"/>
      <c r="K1831" s="17"/>
      <c r="L1831" s="6"/>
      <c r="M1831" s="5"/>
      <c r="N1831" s="5"/>
      <c r="O1831" s="5"/>
      <c r="P1831" s="5"/>
      <c r="Q1831" s="5"/>
    </row>
    <row r="1832" spans="1:22" ht="15" customHeight="1" x14ac:dyDescent="0.25">
      <c r="A1832" s="15"/>
      <c r="B1832" s="19" t="s">
        <v>205</v>
      </c>
      <c r="C1832" s="27"/>
      <c r="D1832" s="61">
        <v>9.25</v>
      </c>
      <c r="E1832" s="15"/>
      <c r="F1832" s="15"/>
      <c r="G1832" s="15"/>
      <c r="H1832" s="15"/>
      <c r="I1832" s="17"/>
      <c r="J1832" s="17"/>
      <c r="K1832" s="17"/>
      <c r="L1832" s="6"/>
      <c r="M1832" s="5"/>
      <c r="N1832" s="5"/>
      <c r="O1832" s="5"/>
      <c r="P1832" s="5"/>
      <c r="Q1832" s="5"/>
    </row>
    <row r="1833" spans="1:22" ht="15" customHeight="1" x14ac:dyDescent="0.25">
      <c r="A1833" s="15"/>
      <c r="B1833" s="19" t="s">
        <v>206</v>
      </c>
      <c r="C1833" s="27"/>
      <c r="D1833" s="61">
        <v>4.1100000000000003</v>
      </c>
      <c r="E1833" s="15"/>
      <c r="F1833" s="15"/>
      <c r="G1833" s="15"/>
      <c r="H1833" s="15"/>
      <c r="I1833" s="17"/>
      <c r="J1833" s="17"/>
      <c r="K1833" s="17"/>
      <c r="L1833" s="6"/>
      <c r="M1833" s="5"/>
      <c r="N1833" s="5"/>
      <c r="O1833" s="5"/>
      <c r="P1833" s="5"/>
      <c r="Q1833" s="5"/>
    </row>
    <row r="1834" spans="1:22" ht="15" customHeight="1" x14ac:dyDescent="0.25">
      <c r="A1834" s="15"/>
      <c r="B1834" s="19" t="s">
        <v>207</v>
      </c>
      <c r="C1834" s="27"/>
      <c r="D1834" s="61">
        <v>8.9700000000000006</v>
      </c>
      <c r="E1834" s="15"/>
      <c r="F1834" s="15"/>
      <c r="G1834" s="15"/>
      <c r="H1834" s="15"/>
      <c r="I1834" s="17"/>
      <c r="J1834" s="17"/>
      <c r="K1834" s="17"/>
      <c r="L1834" s="6"/>
      <c r="M1834" s="5"/>
      <c r="N1834" s="5"/>
      <c r="O1834" s="5"/>
      <c r="P1834" s="5"/>
      <c r="Q1834" s="5"/>
    </row>
    <row r="1835" spans="1:22" ht="15" customHeight="1" x14ac:dyDescent="0.25">
      <c r="A1835" s="15"/>
      <c r="B1835" s="19" t="s">
        <v>208</v>
      </c>
      <c r="C1835" s="27"/>
      <c r="D1835" s="61">
        <v>54.23</v>
      </c>
      <c r="E1835" s="15"/>
      <c r="F1835" s="15"/>
      <c r="G1835" s="15"/>
      <c r="H1835" s="15"/>
      <c r="I1835" s="17"/>
      <c r="J1835" s="17"/>
      <c r="K1835" s="17"/>
      <c r="L1835" s="6"/>
      <c r="M1835" s="5"/>
      <c r="N1835" s="5"/>
      <c r="O1835" s="5"/>
      <c r="P1835" s="5"/>
      <c r="Q1835" s="5"/>
    </row>
    <row r="1836" spans="1:22" ht="15" customHeight="1" x14ac:dyDescent="0.25">
      <c r="A1836" s="15"/>
      <c r="B1836" s="19" t="s">
        <v>209</v>
      </c>
      <c r="C1836" s="27"/>
      <c r="D1836" s="61">
        <v>36.35</v>
      </c>
      <c r="E1836" s="15"/>
      <c r="F1836" s="15"/>
      <c r="G1836" s="15"/>
      <c r="H1836" s="15"/>
      <c r="I1836" s="17"/>
      <c r="J1836" s="17"/>
      <c r="K1836" s="17"/>
      <c r="L1836" s="6"/>
      <c r="M1836" s="5"/>
      <c r="N1836" s="5"/>
      <c r="O1836" s="5"/>
      <c r="P1836" s="5"/>
      <c r="Q1836" s="5"/>
    </row>
    <row r="1837" spans="1:22" ht="15" customHeight="1" x14ac:dyDescent="0.25">
      <c r="A1837" s="15"/>
      <c r="B1837" s="19"/>
      <c r="C1837" s="27"/>
      <c r="D1837" s="61"/>
      <c r="E1837" s="15"/>
      <c r="F1837" s="15"/>
      <c r="G1837" s="15"/>
      <c r="H1837" s="15"/>
      <c r="I1837" s="17"/>
      <c r="J1837" s="17"/>
      <c r="K1837" s="17"/>
      <c r="L1837" s="6"/>
      <c r="M1837" s="5"/>
      <c r="N1837" s="5"/>
      <c r="O1837" s="5"/>
      <c r="P1837" s="5"/>
      <c r="Q1837" s="5"/>
    </row>
    <row r="1838" spans="1:22" ht="15" customHeight="1" x14ac:dyDescent="0.25">
      <c r="A1838" s="15"/>
      <c r="B1838" s="19"/>
      <c r="C1838" s="27"/>
      <c r="D1838" s="61"/>
      <c r="E1838" s="15"/>
      <c r="F1838" s="15"/>
      <c r="G1838" s="15"/>
      <c r="H1838" s="15"/>
      <c r="I1838" s="17"/>
      <c r="J1838" s="17"/>
      <c r="K1838" s="17"/>
      <c r="L1838" s="6"/>
      <c r="M1838" s="5"/>
      <c r="N1838" s="5"/>
      <c r="O1838" s="5"/>
      <c r="P1838" s="5"/>
      <c r="Q1838" s="5"/>
    </row>
    <row r="1839" spans="1:22" ht="15" customHeight="1" x14ac:dyDescent="0.25">
      <c r="A1839" s="15"/>
      <c r="B1839" s="389" t="s">
        <v>189</v>
      </c>
      <c r="C1839" s="390"/>
      <c r="D1839" s="41">
        <f>SUM(D1832:D1836)</f>
        <v>112.91</v>
      </c>
      <c r="E1839" s="15"/>
      <c r="F1839" s="15"/>
      <c r="G1839" s="15"/>
      <c r="H1839" s="15"/>
      <c r="I1839" s="17"/>
      <c r="J1839" s="17"/>
      <c r="K1839" s="17"/>
      <c r="L1839" s="6"/>
      <c r="M1839" s="5"/>
      <c r="N1839" s="5"/>
      <c r="O1839" s="5"/>
      <c r="P1839" s="5"/>
      <c r="Q1839" s="5"/>
    </row>
    <row r="1840" spans="1:22" ht="15" customHeight="1" x14ac:dyDescent="0.25">
      <c r="A1840" s="15"/>
      <c r="B1840" s="71"/>
      <c r="C1840" s="15"/>
      <c r="D1840" s="15"/>
      <c r="E1840" s="15"/>
      <c r="F1840" s="15"/>
      <c r="G1840" s="15"/>
      <c r="H1840" s="15"/>
      <c r="I1840" s="17"/>
      <c r="J1840" s="17"/>
      <c r="K1840" s="17"/>
      <c r="L1840" s="17"/>
      <c r="M1840" s="6"/>
      <c r="N1840" s="6"/>
      <c r="O1840" s="6"/>
      <c r="P1840" s="6"/>
      <c r="Q1840" s="6"/>
      <c r="R1840" s="5"/>
      <c r="S1840" s="5"/>
      <c r="T1840" s="5"/>
      <c r="U1840" s="5"/>
      <c r="V1840" s="5"/>
    </row>
    <row r="1841" spans="1:22" ht="15" customHeight="1" x14ac:dyDescent="0.25">
      <c r="A1841" s="371" t="s">
        <v>869</v>
      </c>
      <c r="B1841" s="402" t="s">
        <v>861</v>
      </c>
      <c r="C1841" s="402"/>
      <c r="D1841" s="402"/>
      <c r="E1841" s="402"/>
      <c r="F1841" s="402"/>
      <c r="G1841" s="402"/>
      <c r="H1841" s="402"/>
      <c r="I1841" s="254"/>
      <c r="J1841" s="17"/>
      <c r="K1841" s="17"/>
      <c r="L1841" s="17"/>
      <c r="M1841" s="6"/>
      <c r="N1841" s="6"/>
      <c r="O1841" s="6"/>
      <c r="P1841" s="6"/>
      <c r="Q1841" s="6"/>
      <c r="R1841" s="6"/>
      <c r="S1841" s="6"/>
      <c r="T1841" s="6"/>
      <c r="U1841" s="6"/>
      <c r="V1841" s="6"/>
    </row>
    <row r="1842" spans="1:22" ht="15" customHeight="1" x14ac:dyDescent="0.25">
      <c r="A1842" s="372"/>
      <c r="B1842" s="256" t="s">
        <v>2</v>
      </c>
      <c r="C1842" s="256" t="s">
        <v>3</v>
      </c>
      <c r="D1842" s="256" t="s">
        <v>31</v>
      </c>
      <c r="E1842" s="256"/>
      <c r="F1842" s="256" t="s">
        <v>600</v>
      </c>
      <c r="G1842" s="257" t="s">
        <v>7</v>
      </c>
      <c r="H1842" s="148"/>
      <c r="I1842" s="149"/>
      <c r="J1842" s="17"/>
      <c r="K1842" s="17"/>
      <c r="L1842" s="17"/>
      <c r="M1842" s="6"/>
      <c r="N1842" s="6"/>
      <c r="O1842" s="6"/>
      <c r="P1842" s="6"/>
      <c r="Q1842" s="6"/>
      <c r="R1842" s="6"/>
      <c r="S1842" s="6"/>
      <c r="T1842" s="6"/>
      <c r="U1842" s="6"/>
      <c r="V1842" s="6"/>
    </row>
    <row r="1843" spans="1:22" ht="15" customHeight="1" x14ac:dyDescent="0.25">
      <c r="A1843" s="373"/>
      <c r="B1843" s="343" t="s">
        <v>691</v>
      </c>
      <c r="C1843" s="349">
        <v>2</v>
      </c>
      <c r="D1843" s="349">
        <v>2.13</v>
      </c>
      <c r="E1843" s="349"/>
      <c r="F1843" s="349">
        <v>0.86</v>
      </c>
      <c r="G1843" s="147">
        <f>D1843*F1843*C1843</f>
        <v>3.6635999999999997</v>
      </c>
      <c r="H1843" s="148"/>
      <c r="I1843" s="149"/>
      <c r="J1843" s="17"/>
      <c r="K1843" s="17"/>
      <c r="L1843" s="17"/>
      <c r="M1843" s="6"/>
      <c r="N1843" s="6"/>
      <c r="O1843" s="6"/>
      <c r="P1843" s="6"/>
      <c r="Q1843" s="6"/>
      <c r="R1843" s="6"/>
      <c r="S1843" s="6"/>
      <c r="T1843" s="6"/>
      <c r="U1843" s="6"/>
      <c r="V1843" s="6"/>
    </row>
    <row r="1844" spans="1:22" ht="15" customHeight="1" x14ac:dyDescent="0.25">
      <c r="A1844" s="373"/>
      <c r="B1844" s="403" t="s">
        <v>11</v>
      </c>
      <c r="C1844" s="404"/>
      <c r="D1844" s="404"/>
      <c r="E1844" s="405"/>
      <c r="F1844" s="198"/>
      <c r="G1844" s="199">
        <f>SUM(G1843:G1843)</f>
        <v>3.6635999999999997</v>
      </c>
      <c r="H1844" s="156"/>
      <c r="I1844" s="159"/>
      <c r="J1844" s="17"/>
      <c r="K1844" s="17"/>
      <c r="L1844" s="17"/>
      <c r="M1844" s="6"/>
      <c r="N1844" s="6"/>
      <c r="O1844" s="6"/>
      <c r="P1844" s="6"/>
      <c r="Q1844" s="6"/>
      <c r="R1844" s="6"/>
      <c r="S1844" s="6"/>
      <c r="T1844" s="6"/>
      <c r="U1844" s="6"/>
      <c r="V1844" s="6"/>
    </row>
    <row r="1845" spans="1:22" ht="15" customHeight="1" x14ac:dyDescent="0.25">
      <c r="A1845" s="373"/>
      <c r="B1845" s="254"/>
      <c r="C1845" s="254"/>
      <c r="D1845" s="254"/>
      <c r="E1845" s="254"/>
      <c r="F1845" s="254"/>
      <c r="G1845" s="254"/>
      <c r="H1845" s="254"/>
      <c r="I1845" s="254"/>
      <c r="J1845" s="17"/>
      <c r="K1845" s="17"/>
      <c r="L1845" s="17"/>
      <c r="M1845" s="6"/>
      <c r="N1845" s="6"/>
      <c r="O1845" s="6"/>
      <c r="P1845" s="6"/>
      <c r="Q1845" s="6"/>
      <c r="R1845" s="6"/>
      <c r="S1845" s="6"/>
      <c r="T1845" s="6"/>
      <c r="U1845" s="6"/>
      <c r="V1845" s="6"/>
    </row>
    <row r="1846" spans="1:22" ht="15" customHeight="1" x14ac:dyDescent="0.25">
      <c r="A1846" s="371" t="s">
        <v>870</v>
      </c>
      <c r="B1846" s="402" t="s">
        <v>862</v>
      </c>
      <c r="C1846" s="402"/>
      <c r="D1846" s="402"/>
      <c r="E1846" s="402"/>
      <c r="F1846" s="402"/>
      <c r="G1846" s="402"/>
      <c r="H1846" s="402"/>
      <c r="I1846" s="254"/>
      <c r="J1846" s="17"/>
      <c r="K1846" s="17"/>
      <c r="L1846" s="17"/>
      <c r="M1846" s="6"/>
      <c r="N1846" s="6"/>
      <c r="O1846" s="6"/>
      <c r="P1846" s="6"/>
      <c r="Q1846" s="6"/>
      <c r="R1846" s="6"/>
      <c r="S1846" s="6"/>
      <c r="T1846" s="6"/>
      <c r="U1846" s="6"/>
      <c r="V1846" s="6"/>
    </row>
    <row r="1847" spans="1:22" ht="15" customHeight="1" x14ac:dyDescent="0.25">
      <c r="A1847" s="372"/>
      <c r="B1847" s="256" t="s">
        <v>2</v>
      </c>
      <c r="C1847" s="256" t="s">
        <v>3</v>
      </c>
      <c r="D1847" s="256" t="s">
        <v>31</v>
      </c>
      <c r="E1847" s="256"/>
      <c r="F1847" s="256" t="s">
        <v>600</v>
      </c>
      <c r="G1847" s="257" t="s">
        <v>7</v>
      </c>
      <c r="H1847" s="148"/>
      <c r="I1847" s="149"/>
      <c r="J1847" s="17"/>
      <c r="K1847" s="17"/>
      <c r="L1847" s="17"/>
      <c r="M1847" s="6"/>
      <c r="N1847" s="6"/>
      <c r="O1847" s="6"/>
      <c r="P1847" s="6"/>
      <c r="Q1847" s="6"/>
      <c r="R1847" s="6"/>
      <c r="S1847" s="6"/>
      <c r="T1847" s="6"/>
      <c r="U1847" s="6"/>
      <c r="V1847" s="6"/>
    </row>
    <row r="1848" spans="1:22" ht="15" customHeight="1" x14ac:dyDescent="0.25">
      <c r="A1848" s="373"/>
      <c r="B1848" s="343" t="s">
        <v>691</v>
      </c>
      <c r="C1848" s="349">
        <v>2</v>
      </c>
      <c r="D1848" s="349">
        <v>2.13</v>
      </c>
      <c r="E1848" s="349"/>
      <c r="F1848" s="349">
        <v>0.86</v>
      </c>
      <c r="G1848" s="147">
        <f>D1848*F1848*C1848</f>
        <v>3.6635999999999997</v>
      </c>
      <c r="H1848" s="148"/>
      <c r="I1848" s="149"/>
      <c r="J1848" s="17"/>
      <c r="K1848" s="17"/>
      <c r="L1848" s="17"/>
      <c r="M1848" s="6"/>
      <c r="N1848" s="6"/>
      <c r="O1848" s="6"/>
      <c r="P1848" s="6"/>
      <c r="Q1848" s="6"/>
      <c r="R1848" s="6"/>
      <c r="S1848" s="6"/>
      <c r="T1848" s="6"/>
      <c r="U1848" s="6"/>
      <c r="V1848" s="6"/>
    </row>
    <row r="1849" spans="1:22" ht="15" customHeight="1" x14ac:dyDescent="0.25">
      <c r="A1849" s="373"/>
      <c r="B1849" s="343" t="s">
        <v>863</v>
      </c>
      <c r="C1849" s="349">
        <v>1</v>
      </c>
      <c r="D1849" s="349">
        <v>2.13</v>
      </c>
      <c r="E1849" s="349"/>
      <c r="F1849" s="349">
        <v>1.06</v>
      </c>
      <c r="G1849" s="147">
        <f t="shared" ref="G1849:G1855" si="52">D1849*F1849*C1849</f>
        <v>2.2578</v>
      </c>
      <c r="H1849" s="148"/>
      <c r="I1849" s="149"/>
      <c r="J1849" s="17"/>
      <c r="K1849" s="17"/>
      <c r="L1849" s="17"/>
      <c r="M1849" s="6"/>
      <c r="N1849" s="6"/>
      <c r="O1849" s="6"/>
      <c r="P1849" s="6"/>
      <c r="Q1849" s="6"/>
      <c r="R1849" s="6"/>
      <c r="S1849" s="6"/>
      <c r="T1849" s="6"/>
      <c r="U1849" s="6"/>
      <c r="V1849" s="6"/>
    </row>
    <row r="1850" spans="1:22" ht="15" customHeight="1" x14ac:dyDescent="0.25">
      <c r="A1850" s="373"/>
      <c r="B1850" s="343" t="s">
        <v>662</v>
      </c>
      <c r="C1850" s="349">
        <v>1</v>
      </c>
      <c r="D1850" s="349">
        <v>2.13</v>
      </c>
      <c r="E1850" s="349"/>
      <c r="F1850" s="349">
        <v>1.06</v>
      </c>
      <c r="G1850" s="147">
        <f t="shared" si="52"/>
        <v>2.2578</v>
      </c>
      <c r="H1850" s="148"/>
      <c r="I1850" s="149"/>
      <c r="J1850" s="17"/>
      <c r="K1850" s="17"/>
      <c r="L1850" s="17"/>
      <c r="M1850" s="6"/>
      <c r="N1850" s="6"/>
      <c r="O1850" s="6"/>
      <c r="P1850" s="6"/>
      <c r="Q1850" s="6"/>
      <c r="R1850" s="6"/>
      <c r="S1850" s="6"/>
      <c r="T1850" s="6"/>
      <c r="U1850" s="6"/>
      <c r="V1850" s="6"/>
    </row>
    <row r="1851" spans="1:22" ht="15" customHeight="1" x14ac:dyDescent="0.25">
      <c r="A1851" s="373"/>
      <c r="B1851" s="343" t="s">
        <v>664</v>
      </c>
      <c r="C1851" s="349">
        <v>1</v>
      </c>
      <c r="D1851" s="349">
        <v>2.4</v>
      </c>
      <c r="E1851" s="349"/>
      <c r="F1851" s="349">
        <v>1.26</v>
      </c>
      <c r="G1851" s="147">
        <f t="shared" si="52"/>
        <v>3.024</v>
      </c>
      <c r="H1851" s="148"/>
      <c r="I1851" s="149"/>
      <c r="J1851" s="17"/>
      <c r="K1851" s="17"/>
      <c r="L1851" s="17"/>
      <c r="M1851" s="6"/>
      <c r="N1851" s="6"/>
      <c r="O1851" s="6"/>
      <c r="P1851" s="6"/>
      <c r="Q1851" s="6"/>
      <c r="R1851" s="6"/>
      <c r="S1851" s="6"/>
      <c r="T1851" s="6"/>
      <c r="U1851" s="6"/>
      <c r="V1851" s="6"/>
    </row>
    <row r="1852" spans="1:22" ht="15" customHeight="1" x14ac:dyDescent="0.25">
      <c r="A1852" s="373"/>
      <c r="B1852" s="343" t="s">
        <v>864</v>
      </c>
      <c r="C1852" s="349">
        <v>2</v>
      </c>
      <c r="D1852" s="349">
        <v>3</v>
      </c>
      <c r="E1852" s="349"/>
      <c r="F1852" s="349">
        <v>2.2000000000000002</v>
      </c>
      <c r="G1852" s="147">
        <f t="shared" si="52"/>
        <v>13.200000000000001</v>
      </c>
      <c r="H1852" s="148"/>
      <c r="I1852" s="149"/>
      <c r="J1852" s="17"/>
      <c r="K1852" s="17"/>
      <c r="L1852" s="17"/>
      <c r="M1852" s="6"/>
      <c r="N1852" s="6"/>
      <c r="O1852" s="6"/>
      <c r="P1852" s="6"/>
      <c r="Q1852" s="6"/>
      <c r="R1852" s="6"/>
      <c r="S1852" s="6"/>
      <c r="T1852" s="6"/>
      <c r="U1852" s="6"/>
      <c r="V1852" s="6"/>
    </row>
    <row r="1853" spans="1:22" ht="15" customHeight="1" x14ac:dyDescent="0.25">
      <c r="A1853" s="373"/>
      <c r="B1853" s="343" t="s">
        <v>865</v>
      </c>
      <c r="C1853" s="349">
        <v>1</v>
      </c>
      <c r="D1853" s="291">
        <v>1.6</v>
      </c>
      <c r="E1853" s="291"/>
      <c r="F1853" s="349">
        <v>1.2</v>
      </c>
      <c r="G1853" s="147">
        <f t="shared" si="52"/>
        <v>1.92</v>
      </c>
      <c r="H1853" s="148"/>
      <c r="I1853" s="149"/>
      <c r="J1853" s="17"/>
      <c r="K1853" s="17"/>
      <c r="L1853" s="17"/>
      <c r="M1853" s="6"/>
      <c r="N1853" s="6"/>
      <c r="O1853" s="6"/>
      <c r="P1853" s="6"/>
      <c r="Q1853" s="6"/>
      <c r="R1853" s="6"/>
      <c r="S1853" s="6"/>
      <c r="T1853" s="6"/>
      <c r="U1853" s="6"/>
      <c r="V1853" s="6"/>
    </row>
    <row r="1854" spans="1:22" ht="15" customHeight="1" x14ac:dyDescent="0.25">
      <c r="A1854" s="373"/>
      <c r="B1854" s="343" t="s">
        <v>866</v>
      </c>
      <c r="C1854" s="349">
        <v>1</v>
      </c>
      <c r="D1854" s="291">
        <v>0.8</v>
      </c>
      <c r="E1854" s="291"/>
      <c r="F1854" s="349">
        <v>1.6</v>
      </c>
      <c r="G1854" s="147">
        <f t="shared" si="52"/>
        <v>1.2800000000000002</v>
      </c>
      <c r="H1854" s="148"/>
      <c r="I1854" s="149"/>
      <c r="J1854" s="17"/>
      <c r="K1854" s="17"/>
      <c r="L1854" s="17"/>
      <c r="M1854" s="6"/>
      <c r="N1854" s="6"/>
      <c r="O1854" s="6"/>
      <c r="P1854" s="6"/>
      <c r="Q1854" s="6"/>
      <c r="R1854" s="6"/>
      <c r="S1854" s="6"/>
      <c r="T1854" s="6"/>
      <c r="U1854" s="6"/>
      <c r="V1854" s="6"/>
    </row>
    <row r="1855" spans="1:22" ht="15" customHeight="1" x14ac:dyDescent="0.25">
      <c r="A1855" s="373"/>
      <c r="B1855" s="343" t="s">
        <v>867</v>
      </c>
      <c r="C1855" s="349">
        <v>1</v>
      </c>
      <c r="D1855" s="349">
        <v>1.6</v>
      </c>
      <c r="E1855" s="349"/>
      <c r="F1855" s="349">
        <v>1.6</v>
      </c>
      <c r="G1855" s="147">
        <f t="shared" si="52"/>
        <v>2.5600000000000005</v>
      </c>
      <c r="H1855" s="148"/>
      <c r="I1855" s="149"/>
      <c r="J1855" s="17"/>
      <c r="K1855" s="17"/>
      <c r="L1855" s="17"/>
      <c r="M1855" s="6"/>
      <c r="N1855" s="6"/>
      <c r="O1855" s="6"/>
      <c r="P1855" s="6"/>
      <c r="Q1855" s="6"/>
      <c r="R1855" s="6"/>
      <c r="S1855" s="6"/>
      <c r="T1855" s="6"/>
      <c r="U1855" s="6"/>
      <c r="V1855" s="6"/>
    </row>
    <row r="1856" spans="1:22" ht="15" customHeight="1" x14ac:dyDescent="0.25">
      <c r="A1856" s="373"/>
      <c r="B1856" s="403" t="s">
        <v>11</v>
      </c>
      <c r="C1856" s="404"/>
      <c r="D1856" s="404"/>
      <c r="E1856" s="405"/>
      <c r="F1856" s="198"/>
      <c r="G1856" s="199">
        <f>SUM(G1848:G1855)</f>
        <v>30.163200000000003</v>
      </c>
      <c r="H1856" s="156"/>
      <c r="I1856" s="159"/>
      <c r="J1856" s="17"/>
      <c r="K1856" s="17"/>
      <c r="L1856" s="17"/>
      <c r="M1856" s="6"/>
      <c r="N1856" s="6"/>
      <c r="O1856" s="6"/>
      <c r="P1856" s="6"/>
      <c r="Q1856" s="6"/>
      <c r="R1856" s="6"/>
      <c r="S1856" s="6"/>
      <c r="T1856" s="6"/>
      <c r="U1856" s="6"/>
      <c r="V1856" s="6"/>
    </row>
    <row r="1857" spans="1:22" ht="15" customHeight="1" x14ac:dyDescent="0.25">
      <c r="A1857" s="373"/>
      <c r="B1857" s="254"/>
      <c r="C1857" s="254"/>
      <c r="D1857" s="254"/>
      <c r="E1857" s="254"/>
      <c r="F1857" s="254"/>
      <c r="G1857" s="254"/>
      <c r="H1857" s="254"/>
      <c r="I1857" s="254"/>
      <c r="J1857" s="17"/>
      <c r="K1857" s="17"/>
      <c r="L1857" s="17"/>
      <c r="M1857" s="6"/>
      <c r="N1857" s="6"/>
      <c r="O1857" s="6"/>
      <c r="P1857" s="6"/>
      <c r="Q1857" s="6"/>
      <c r="R1857" s="6"/>
      <c r="S1857" s="6"/>
      <c r="T1857" s="6"/>
      <c r="U1857" s="6"/>
      <c r="V1857" s="6"/>
    </row>
    <row r="1858" spans="1:22" ht="15" customHeight="1" x14ac:dyDescent="0.25">
      <c r="A1858" s="371" t="s">
        <v>871</v>
      </c>
      <c r="B1858" s="402" t="s">
        <v>868</v>
      </c>
      <c r="C1858" s="402"/>
      <c r="D1858" s="402"/>
      <c r="E1858" s="402"/>
      <c r="F1858" s="402"/>
      <c r="G1858" s="402"/>
      <c r="H1858" s="402"/>
      <c r="I1858" s="254"/>
      <c r="J1858" s="17"/>
      <c r="K1858" s="17"/>
      <c r="L1858" s="17"/>
      <c r="M1858" s="6"/>
      <c r="N1858" s="6"/>
      <c r="O1858" s="6"/>
      <c r="P1858" s="6"/>
      <c r="Q1858" s="6"/>
      <c r="R1858" s="6"/>
      <c r="S1858" s="6"/>
      <c r="T1858" s="6"/>
      <c r="U1858" s="6"/>
      <c r="V1858" s="6"/>
    </row>
    <row r="1859" spans="1:22" ht="15" customHeight="1" x14ac:dyDescent="0.25">
      <c r="A1859" s="372"/>
      <c r="B1859" s="256" t="s">
        <v>2</v>
      </c>
      <c r="C1859" s="256" t="s">
        <v>3</v>
      </c>
      <c r="D1859" s="256" t="s">
        <v>31</v>
      </c>
      <c r="E1859" s="256"/>
      <c r="F1859" s="256" t="s">
        <v>600</v>
      </c>
      <c r="G1859" s="257" t="s">
        <v>7</v>
      </c>
      <c r="H1859" s="148"/>
      <c r="I1859" s="149"/>
      <c r="J1859" s="17"/>
      <c r="K1859" s="17"/>
      <c r="L1859" s="17"/>
      <c r="M1859" s="6"/>
      <c r="N1859" s="6"/>
      <c r="O1859" s="6"/>
      <c r="P1859" s="6"/>
      <c r="Q1859" s="6"/>
      <c r="R1859" s="6"/>
      <c r="S1859" s="6"/>
      <c r="T1859" s="6"/>
      <c r="U1859" s="6"/>
      <c r="V1859" s="6"/>
    </row>
    <row r="1860" spans="1:22" ht="15" customHeight="1" x14ac:dyDescent="0.25">
      <c r="A1860" s="373"/>
      <c r="B1860" s="343" t="s">
        <v>691</v>
      </c>
      <c r="C1860" s="349">
        <v>2</v>
      </c>
      <c r="D1860" s="349">
        <v>2.13</v>
      </c>
      <c r="E1860" s="349"/>
      <c r="F1860" s="349">
        <v>0.86</v>
      </c>
      <c r="G1860" s="147">
        <f>D1860*F1860*C1860</f>
        <v>3.6635999999999997</v>
      </c>
      <c r="H1860" s="148"/>
      <c r="I1860" s="149"/>
      <c r="J1860" s="17"/>
      <c r="K1860" s="17"/>
      <c r="L1860" s="17"/>
      <c r="M1860" s="6"/>
      <c r="N1860" s="6"/>
      <c r="O1860" s="6"/>
      <c r="P1860" s="6"/>
      <c r="Q1860" s="6"/>
      <c r="R1860" s="6"/>
      <c r="S1860" s="6"/>
      <c r="T1860" s="6"/>
      <c r="U1860" s="6"/>
      <c r="V1860" s="6"/>
    </row>
    <row r="1861" spans="1:22" ht="15" customHeight="1" x14ac:dyDescent="0.25">
      <c r="A1861" s="373"/>
      <c r="B1861" s="343" t="s">
        <v>863</v>
      </c>
      <c r="C1861" s="349">
        <v>1</v>
      </c>
      <c r="D1861" s="349">
        <v>2.13</v>
      </c>
      <c r="E1861" s="349"/>
      <c r="F1861" s="349">
        <v>1.06</v>
      </c>
      <c r="G1861" s="147">
        <f>D1861*F1861*C1861</f>
        <v>2.2578</v>
      </c>
      <c r="H1861" s="148"/>
      <c r="I1861" s="149"/>
      <c r="J1861" s="17"/>
      <c r="K1861" s="17"/>
      <c r="L1861" s="17"/>
      <c r="M1861" s="6"/>
      <c r="N1861" s="6"/>
      <c r="O1861" s="6"/>
      <c r="P1861" s="6"/>
      <c r="Q1861" s="6"/>
      <c r="R1861" s="6"/>
      <c r="S1861" s="6"/>
      <c r="T1861" s="6"/>
      <c r="U1861" s="6"/>
      <c r="V1861" s="6"/>
    </row>
    <row r="1862" spans="1:22" ht="15" customHeight="1" x14ac:dyDescent="0.25">
      <c r="A1862" s="373"/>
      <c r="B1862" s="343" t="s">
        <v>662</v>
      </c>
      <c r="C1862" s="349">
        <v>1</v>
      </c>
      <c r="D1862" s="349">
        <v>2.13</v>
      </c>
      <c r="E1862" s="349"/>
      <c r="F1862" s="349">
        <v>1.06</v>
      </c>
      <c r="G1862" s="147">
        <f>D1862*F1862*C1862</f>
        <v>2.2578</v>
      </c>
      <c r="H1862" s="148"/>
      <c r="I1862" s="149"/>
      <c r="J1862" s="17"/>
      <c r="K1862" s="17"/>
      <c r="L1862" s="17"/>
      <c r="M1862" s="6"/>
      <c r="N1862" s="6"/>
      <c r="O1862" s="6"/>
      <c r="P1862" s="6"/>
      <c r="Q1862" s="6"/>
      <c r="R1862" s="6"/>
      <c r="S1862" s="6"/>
      <c r="T1862" s="6"/>
      <c r="U1862" s="6"/>
      <c r="V1862" s="6"/>
    </row>
    <row r="1863" spans="1:22" ht="15" customHeight="1" x14ac:dyDescent="0.25">
      <c r="A1863" s="373"/>
      <c r="B1863" s="343" t="s">
        <v>664</v>
      </c>
      <c r="C1863" s="349">
        <v>1</v>
      </c>
      <c r="D1863" s="349">
        <v>2.4</v>
      </c>
      <c r="E1863" s="349"/>
      <c r="F1863" s="349">
        <v>1.26</v>
      </c>
      <c r="G1863" s="147">
        <f>D1863*F1863*C1863</f>
        <v>3.024</v>
      </c>
      <c r="H1863" s="148"/>
      <c r="I1863" s="149"/>
      <c r="J1863" s="17"/>
      <c r="K1863" s="17"/>
      <c r="L1863" s="17"/>
      <c r="M1863" s="6"/>
      <c r="N1863" s="6"/>
      <c r="O1863" s="6"/>
      <c r="P1863" s="6"/>
      <c r="Q1863" s="6"/>
      <c r="R1863" s="6"/>
      <c r="S1863" s="6"/>
      <c r="T1863" s="6"/>
      <c r="U1863" s="6"/>
      <c r="V1863" s="6"/>
    </row>
    <row r="1864" spans="1:22" ht="15" customHeight="1" x14ac:dyDescent="0.25">
      <c r="A1864" s="373"/>
      <c r="B1864" s="343" t="s">
        <v>864</v>
      </c>
      <c r="C1864" s="349">
        <v>2</v>
      </c>
      <c r="D1864" s="349">
        <v>3</v>
      </c>
      <c r="E1864" s="349"/>
      <c r="F1864" s="349">
        <v>2.2000000000000002</v>
      </c>
      <c r="G1864" s="147">
        <f>D1864*F1864*C1864</f>
        <v>13.200000000000001</v>
      </c>
      <c r="H1864" s="148"/>
      <c r="I1864" s="149"/>
      <c r="J1864" s="17"/>
      <c r="K1864" s="17"/>
      <c r="L1864" s="17"/>
      <c r="M1864" s="6"/>
      <c r="N1864" s="6"/>
      <c r="O1864" s="6"/>
      <c r="P1864" s="6"/>
      <c r="Q1864" s="6"/>
      <c r="R1864" s="6"/>
      <c r="S1864" s="6"/>
      <c r="T1864" s="6"/>
      <c r="U1864" s="6"/>
      <c r="V1864" s="6"/>
    </row>
    <row r="1865" spans="1:22" ht="15" customHeight="1" x14ac:dyDescent="0.25">
      <c r="A1865" s="373"/>
      <c r="B1865" s="403" t="s">
        <v>11</v>
      </c>
      <c r="C1865" s="404"/>
      <c r="D1865" s="404"/>
      <c r="E1865" s="405"/>
      <c r="F1865" s="198"/>
      <c r="G1865" s="199">
        <f>SUM(G1860:G1864)</f>
        <v>24.403199999999998</v>
      </c>
      <c r="H1865" s="156"/>
      <c r="I1865" s="159"/>
      <c r="J1865" s="17"/>
      <c r="K1865" s="17"/>
      <c r="L1865" s="17"/>
      <c r="M1865" s="6"/>
      <c r="N1865" s="6"/>
      <c r="O1865" s="6"/>
      <c r="P1865" s="6"/>
      <c r="Q1865" s="6"/>
      <c r="R1865" s="6"/>
      <c r="S1865" s="6"/>
      <c r="T1865" s="6"/>
      <c r="U1865" s="6"/>
      <c r="V1865" s="6"/>
    </row>
    <row r="1866" spans="1:22" ht="15" customHeight="1" x14ac:dyDescent="0.25">
      <c r="A1866" s="15"/>
      <c r="B1866" s="29"/>
      <c r="C1866" s="15"/>
      <c r="D1866" s="15"/>
      <c r="E1866" s="15"/>
      <c r="F1866" s="15"/>
      <c r="G1866" s="15"/>
      <c r="H1866" s="15"/>
      <c r="I1866" s="17"/>
      <c r="J1866" s="17"/>
      <c r="K1866" s="17"/>
      <c r="L1866" s="17"/>
      <c r="M1866" s="6"/>
      <c r="N1866" s="6"/>
      <c r="O1866" s="6"/>
      <c r="P1866" s="6"/>
      <c r="Q1866" s="6"/>
      <c r="R1866" s="6"/>
      <c r="S1866" s="6"/>
      <c r="T1866" s="6"/>
      <c r="U1866" s="6"/>
      <c r="V1866" s="6"/>
    </row>
    <row r="1867" spans="1:22" ht="15" customHeight="1" x14ac:dyDescent="0.25">
      <c r="A1867" s="59">
        <v>23</v>
      </c>
      <c r="B1867" s="428" t="s">
        <v>805</v>
      </c>
      <c r="C1867" s="428"/>
      <c r="D1867" s="428"/>
      <c r="E1867" s="428"/>
      <c r="F1867" s="428"/>
      <c r="G1867" s="428"/>
      <c r="H1867" s="428"/>
      <c r="I1867" s="17"/>
      <c r="J1867" s="17"/>
      <c r="K1867" s="17"/>
      <c r="L1867" s="6"/>
      <c r="M1867" s="6"/>
      <c r="N1867" s="6"/>
      <c r="O1867" s="6"/>
      <c r="P1867" s="6"/>
      <c r="Q1867" s="6"/>
      <c r="R1867" s="5"/>
      <c r="S1867" s="5"/>
      <c r="T1867" s="5"/>
      <c r="U1867" s="5"/>
      <c r="V1867" s="5"/>
    </row>
    <row r="1868" spans="1:22" ht="15" customHeight="1" x14ac:dyDescent="0.25">
      <c r="A1868" s="15"/>
      <c r="B1868" s="15"/>
      <c r="C1868" s="15"/>
      <c r="D1868" s="15"/>
      <c r="E1868" s="15"/>
      <c r="F1868" s="15"/>
      <c r="G1868" s="15"/>
      <c r="H1868" s="15"/>
      <c r="I1868" s="17"/>
      <c r="J1868" s="17"/>
      <c r="K1868" s="17"/>
      <c r="L1868" s="6"/>
      <c r="M1868" s="6"/>
      <c r="N1868" s="6"/>
      <c r="O1868" s="6"/>
      <c r="P1868" s="6"/>
      <c r="Q1868" s="6"/>
      <c r="R1868" s="5"/>
      <c r="S1868" s="5"/>
      <c r="T1868" s="5"/>
      <c r="U1868" s="5"/>
      <c r="V1868" s="5"/>
    </row>
    <row r="1869" spans="1:22" ht="15" customHeight="1" x14ac:dyDescent="0.25">
      <c r="A1869" s="52" t="s">
        <v>806</v>
      </c>
      <c r="B1869" s="408" t="s">
        <v>851</v>
      </c>
      <c r="C1869" s="408"/>
      <c r="D1869" s="408"/>
      <c r="E1869" s="408"/>
      <c r="F1869" s="408"/>
      <c r="G1869" s="408"/>
      <c r="H1869" s="409"/>
      <c r="I1869" s="24"/>
      <c r="J1869" s="24"/>
      <c r="K1869" s="24"/>
      <c r="L1869" s="8"/>
      <c r="M1869" s="8"/>
      <c r="N1869" s="10"/>
      <c r="O1869" s="6"/>
      <c r="P1869" s="6"/>
      <c r="Q1869" s="6"/>
      <c r="R1869" s="5"/>
      <c r="S1869" s="5"/>
      <c r="T1869" s="5"/>
      <c r="U1869" s="5"/>
      <c r="V1869" s="5"/>
    </row>
    <row r="1870" spans="1:22" ht="15" customHeight="1" x14ac:dyDescent="0.25">
      <c r="A1870" s="15"/>
      <c r="B1870" s="347" t="s">
        <v>2</v>
      </c>
      <c r="C1870" s="347" t="s">
        <v>3</v>
      </c>
      <c r="D1870" s="347" t="s">
        <v>215</v>
      </c>
      <c r="E1870" s="347" t="s">
        <v>216</v>
      </c>
      <c r="F1870" s="347" t="s">
        <v>6</v>
      </c>
      <c r="G1870" s="265" t="s">
        <v>3</v>
      </c>
      <c r="H1870" s="15"/>
      <c r="I1870" s="17"/>
      <c r="J1870" s="17"/>
      <c r="K1870" s="17"/>
      <c r="L1870" s="6"/>
      <c r="M1870" s="6"/>
      <c r="N1870" s="6"/>
      <c r="O1870" s="6"/>
      <c r="P1870" s="6"/>
      <c r="Q1870" s="5"/>
      <c r="R1870" s="5"/>
      <c r="S1870" s="5"/>
      <c r="T1870" s="5"/>
      <c r="U1870" s="5"/>
    </row>
    <row r="1871" spans="1:22" ht="15" customHeight="1" x14ac:dyDescent="0.25">
      <c r="A1871" s="15"/>
      <c r="B1871" s="19" t="s">
        <v>220</v>
      </c>
      <c r="C1871" s="27"/>
      <c r="D1871" s="21"/>
      <c r="E1871" s="21"/>
      <c r="F1871" s="21"/>
      <c r="G1871" s="61">
        <v>1</v>
      </c>
      <c r="H1871" s="15"/>
      <c r="I1871" s="17"/>
      <c r="J1871" s="17"/>
      <c r="K1871" s="17"/>
      <c r="L1871" s="6"/>
      <c r="M1871" s="6"/>
      <c r="N1871" s="6"/>
      <c r="O1871" s="6"/>
      <c r="P1871" s="6"/>
      <c r="Q1871" s="5"/>
      <c r="R1871" s="5"/>
      <c r="S1871" s="5"/>
      <c r="T1871" s="5"/>
      <c r="U1871" s="5"/>
    </row>
    <row r="1872" spans="1:22" ht="15" customHeight="1" x14ac:dyDescent="0.25">
      <c r="A1872" s="15"/>
      <c r="B1872" s="19" t="s">
        <v>221</v>
      </c>
      <c r="C1872" s="27"/>
      <c r="D1872" s="21"/>
      <c r="E1872" s="21"/>
      <c r="F1872" s="21"/>
      <c r="G1872" s="61">
        <v>1</v>
      </c>
      <c r="H1872" s="15"/>
      <c r="I1872" s="17"/>
      <c r="J1872" s="17"/>
      <c r="K1872" s="17"/>
      <c r="L1872" s="6"/>
      <c r="M1872" s="6"/>
      <c r="N1872" s="6"/>
      <c r="O1872" s="6"/>
      <c r="P1872" s="6"/>
      <c r="Q1872" s="5"/>
      <c r="R1872" s="5"/>
      <c r="S1872" s="5"/>
      <c r="T1872" s="5"/>
      <c r="U1872" s="5"/>
    </row>
    <row r="1873" spans="1:22" ht="15" customHeight="1" x14ac:dyDescent="0.25">
      <c r="A1873" s="15"/>
      <c r="B1873" s="394" t="s">
        <v>222</v>
      </c>
      <c r="C1873" s="395"/>
      <c r="D1873" s="395"/>
      <c r="E1873" s="395"/>
      <c r="F1873" s="395"/>
      <c r="G1873" s="264">
        <f>SUM(G1871:G1872)</f>
        <v>2</v>
      </c>
      <c r="H1873" s="15"/>
      <c r="I1873" s="17"/>
      <c r="J1873" s="17"/>
      <c r="K1873" s="17"/>
      <c r="L1873" s="6"/>
      <c r="M1873" s="6"/>
      <c r="N1873" s="6"/>
      <c r="O1873" s="6"/>
      <c r="P1873" s="6"/>
      <c r="Q1873" s="5"/>
      <c r="R1873" s="5"/>
      <c r="S1873" s="5"/>
      <c r="T1873" s="5"/>
      <c r="U1873" s="5"/>
    </row>
    <row r="1874" spans="1:22" ht="15" customHeight="1" x14ac:dyDescent="0.25">
      <c r="A1874" s="15"/>
      <c r="B1874" s="15"/>
      <c r="C1874" s="15"/>
      <c r="D1874" s="15"/>
      <c r="E1874" s="15"/>
      <c r="F1874" s="15"/>
      <c r="G1874" s="15"/>
      <c r="H1874" s="15"/>
      <c r="I1874" s="17"/>
      <c r="J1874" s="17"/>
      <c r="K1874" s="17"/>
      <c r="L1874" s="6"/>
      <c r="M1874" s="6"/>
      <c r="N1874" s="6"/>
      <c r="O1874" s="6"/>
      <c r="P1874" s="6"/>
      <c r="Q1874" s="6"/>
      <c r="R1874" s="5"/>
      <c r="S1874" s="5"/>
      <c r="T1874" s="5"/>
      <c r="U1874" s="5"/>
      <c r="V1874" s="5"/>
    </row>
    <row r="1875" spans="1:22" ht="15" customHeight="1" x14ac:dyDescent="0.25">
      <c r="A1875" s="52" t="s">
        <v>807</v>
      </c>
      <c r="B1875" s="408" t="s">
        <v>850</v>
      </c>
      <c r="C1875" s="408"/>
      <c r="D1875" s="408"/>
      <c r="E1875" s="408"/>
      <c r="F1875" s="408"/>
      <c r="G1875" s="408"/>
      <c r="H1875" s="409"/>
      <c r="I1875" s="17"/>
      <c r="J1875" s="17"/>
      <c r="K1875" s="17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</row>
    <row r="1876" spans="1:22" ht="15" customHeight="1" x14ac:dyDescent="0.25">
      <c r="A1876" s="15"/>
      <c r="B1876" s="347" t="s">
        <v>2</v>
      </c>
      <c r="C1876" s="347" t="s">
        <v>3</v>
      </c>
      <c r="D1876" s="347" t="s">
        <v>215</v>
      </c>
      <c r="E1876" s="347" t="s">
        <v>216</v>
      </c>
      <c r="F1876" s="347" t="s">
        <v>6</v>
      </c>
      <c r="G1876" s="265" t="s">
        <v>3</v>
      </c>
      <c r="H1876" s="15"/>
      <c r="I1876" s="17"/>
      <c r="J1876" s="17"/>
      <c r="K1876" s="17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</row>
    <row r="1877" spans="1:22" ht="15" customHeight="1" x14ac:dyDescent="0.25">
      <c r="A1877" s="15"/>
      <c r="B1877" s="19" t="s">
        <v>217</v>
      </c>
      <c r="C1877" s="27"/>
      <c r="D1877" s="19"/>
      <c r="E1877" s="19"/>
      <c r="F1877" s="19"/>
      <c r="G1877" s="61">
        <v>1</v>
      </c>
      <c r="H1877" s="15"/>
      <c r="I1877" s="17"/>
      <c r="J1877" s="17"/>
      <c r="K1877" s="17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</row>
    <row r="1878" spans="1:22" ht="15" customHeight="1" x14ac:dyDescent="0.25">
      <c r="A1878" s="15"/>
      <c r="B1878" s="19" t="s">
        <v>186</v>
      </c>
      <c r="C1878" s="27"/>
      <c r="D1878" s="19"/>
      <c r="E1878" s="19"/>
      <c r="F1878" s="19"/>
      <c r="G1878" s="61">
        <v>1</v>
      </c>
      <c r="H1878" s="15"/>
      <c r="I1878" s="17"/>
      <c r="J1878" s="17"/>
      <c r="K1878" s="17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</row>
    <row r="1879" spans="1:22" ht="15" customHeight="1" x14ac:dyDescent="0.25">
      <c r="A1879" s="15"/>
      <c r="B1879" s="19" t="s">
        <v>218</v>
      </c>
      <c r="C1879" s="27"/>
      <c r="D1879" s="21"/>
      <c r="E1879" s="21"/>
      <c r="F1879" s="21"/>
      <c r="G1879" s="61">
        <v>1</v>
      </c>
      <c r="H1879" s="15"/>
      <c r="I1879" s="17"/>
      <c r="J1879" s="17"/>
      <c r="K1879" s="17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</row>
    <row r="1880" spans="1:22" ht="15" customHeight="1" x14ac:dyDescent="0.25">
      <c r="A1880" s="15"/>
      <c r="B1880" s="19" t="s">
        <v>219</v>
      </c>
      <c r="C1880" s="27"/>
      <c r="D1880" s="21"/>
      <c r="E1880" s="21"/>
      <c r="F1880" s="21"/>
      <c r="G1880" s="61">
        <v>1</v>
      </c>
      <c r="H1880" s="15"/>
      <c r="I1880" s="17"/>
      <c r="J1880" s="17"/>
      <c r="K1880" s="17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</row>
    <row r="1881" spans="1:22" ht="15" customHeight="1" x14ac:dyDescent="0.25">
      <c r="A1881" s="15"/>
      <c r="B1881" s="394" t="s">
        <v>222</v>
      </c>
      <c r="C1881" s="395"/>
      <c r="D1881" s="395"/>
      <c r="E1881" s="395"/>
      <c r="F1881" s="395"/>
      <c r="G1881" s="264">
        <f>SUM(G1877:G1880)</f>
        <v>4</v>
      </c>
      <c r="H1881" s="15"/>
      <c r="I1881" s="17"/>
      <c r="J1881" s="17"/>
      <c r="K1881" s="17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</row>
    <row r="1882" spans="1:22" ht="15" customHeight="1" x14ac:dyDescent="0.25">
      <c r="A1882" s="15"/>
      <c r="B1882" s="15"/>
      <c r="C1882" s="15"/>
      <c r="D1882" s="15"/>
      <c r="E1882" s="15"/>
      <c r="F1882" s="15"/>
      <c r="G1882" s="15"/>
      <c r="H1882" s="15"/>
      <c r="I1882" s="17"/>
      <c r="J1882" s="17"/>
      <c r="K1882" s="17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</row>
    <row r="1883" spans="1:22" ht="15" customHeight="1" x14ac:dyDescent="0.25">
      <c r="A1883" s="52" t="s">
        <v>852</v>
      </c>
      <c r="B1883" s="396" t="s">
        <v>224</v>
      </c>
      <c r="C1883" s="397"/>
      <c r="D1883" s="397"/>
      <c r="E1883" s="397"/>
      <c r="F1883" s="397"/>
      <c r="G1883" s="397"/>
      <c r="H1883" s="397"/>
      <c r="I1883" s="17"/>
      <c r="J1883" s="17"/>
      <c r="K1883" s="17"/>
      <c r="L1883" s="5"/>
      <c r="M1883" s="6"/>
      <c r="N1883" s="6"/>
      <c r="O1883" s="6"/>
      <c r="P1883" s="6"/>
      <c r="Q1883" s="6"/>
      <c r="R1883" s="5"/>
      <c r="S1883" s="5"/>
      <c r="T1883" s="5"/>
      <c r="U1883" s="5"/>
      <c r="V1883" s="5"/>
    </row>
    <row r="1884" spans="1:22" ht="15" customHeight="1" x14ac:dyDescent="0.25">
      <c r="A1884" s="15"/>
      <c r="B1884" s="347" t="s">
        <v>2</v>
      </c>
      <c r="C1884" s="347" t="s">
        <v>3</v>
      </c>
      <c r="D1884" s="347" t="s">
        <v>215</v>
      </c>
      <c r="E1884" s="347"/>
      <c r="F1884" s="347" t="s">
        <v>216</v>
      </c>
      <c r="G1884" s="347" t="s">
        <v>6</v>
      </c>
      <c r="H1884" s="265" t="s">
        <v>3</v>
      </c>
      <c r="I1884" s="17"/>
      <c r="J1884" s="17"/>
      <c r="K1884" s="17"/>
      <c r="L1884" s="5"/>
      <c r="M1884" s="6"/>
      <c r="N1884" s="6"/>
      <c r="O1884" s="6"/>
      <c r="P1884" s="6"/>
      <c r="Q1884" s="6"/>
      <c r="R1884" s="5"/>
      <c r="S1884" s="5"/>
      <c r="T1884" s="5"/>
      <c r="U1884" s="5"/>
      <c r="V1884" s="5"/>
    </row>
    <row r="1885" spans="1:22" ht="15" customHeight="1" x14ac:dyDescent="0.25">
      <c r="A1885" s="15"/>
      <c r="B1885" s="19" t="s">
        <v>186</v>
      </c>
      <c r="C1885" s="19">
        <v>1</v>
      </c>
      <c r="D1885" s="19"/>
      <c r="E1885" s="19"/>
      <c r="F1885" s="19"/>
      <c r="G1885" s="19"/>
      <c r="H1885" s="61">
        <v>1</v>
      </c>
      <c r="I1885" s="17"/>
      <c r="J1885" s="17"/>
      <c r="K1885" s="17"/>
      <c r="L1885" s="5"/>
      <c r="M1885" s="6"/>
      <c r="N1885" s="6"/>
      <c r="O1885" s="6"/>
      <c r="P1885" s="6"/>
      <c r="Q1885" s="6"/>
      <c r="R1885" s="5"/>
      <c r="S1885" s="5"/>
      <c r="T1885" s="5"/>
      <c r="U1885" s="5"/>
      <c r="V1885" s="5"/>
    </row>
    <row r="1886" spans="1:22" ht="15" customHeight="1" x14ac:dyDescent="0.25">
      <c r="A1886" s="15"/>
      <c r="B1886" s="394" t="s">
        <v>222</v>
      </c>
      <c r="C1886" s="395"/>
      <c r="D1886" s="395"/>
      <c r="E1886" s="395"/>
      <c r="F1886" s="395"/>
      <c r="G1886" s="395"/>
      <c r="H1886" s="377">
        <f>H1885</f>
        <v>1</v>
      </c>
      <c r="I1886" s="17"/>
      <c r="J1886" s="17"/>
      <c r="K1886" s="17"/>
      <c r="L1886" s="5"/>
      <c r="M1886" s="6"/>
      <c r="N1886" s="6"/>
      <c r="O1886" s="6"/>
      <c r="P1886" s="6"/>
      <c r="Q1886" s="6"/>
      <c r="R1886" s="5"/>
      <c r="S1886" s="5"/>
      <c r="T1886" s="5"/>
      <c r="U1886" s="5"/>
      <c r="V1886" s="5"/>
    </row>
    <row r="1887" spans="1:22" ht="15" customHeight="1" x14ac:dyDescent="0.25">
      <c r="A1887" s="15"/>
      <c r="B1887" s="15"/>
      <c r="C1887" s="15"/>
      <c r="D1887" s="15"/>
      <c r="E1887" s="15"/>
      <c r="F1887" s="15"/>
      <c r="G1887" s="15"/>
      <c r="H1887" s="15"/>
      <c r="I1887" s="17"/>
      <c r="J1887" s="17"/>
      <c r="K1887" s="17"/>
      <c r="L1887" s="5"/>
      <c r="M1887" s="6"/>
      <c r="N1887" s="6"/>
      <c r="O1887" s="6"/>
      <c r="P1887" s="6"/>
      <c r="Q1887" s="6"/>
      <c r="R1887" s="5"/>
      <c r="S1887" s="5"/>
      <c r="T1887" s="5"/>
      <c r="U1887" s="5"/>
      <c r="V1887" s="5"/>
    </row>
    <row r="1888" spans="1:22" ht="15" customHeight="1" x14ac:dyDescent="0.25">
      <c r="A1888" s="52" t="s">
        <v>854</v>
      </c>
      <c r="B1888" s="396" t="s">
        <v>853</v>
      </c>
      <c r="C1888" s="397"/>
      <c r="D1888" s="72"/>
      <c r="E1888" s="72"/>
      <c r="F1888" s="72"/>
      <c r="G1888" s="72"/>
      <c r="H1888" s="15"/>
      <c r="I1888" s="17"/>
      <c r="J1888" s="17"/>
      <c r="K1888" s="17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</row>
    <row r="1889" spans="1:22" ht="15" customHeight="1" x14ac:dyDescent="0.25">
      <c r="A1889" s="15"/>
      <c r="B1889" s="347" t="s">
        <v>2</v>
      </c>
      <c r="C1889" s="347" t="s">
        <v>3</v>
      </c>
      <c r="D1889" s="347" t="s">
        <v>215</v>
      </c>
      <c r="E1889" s="347" t="s">
        <v>216</v>
      </c>
      <c r="F1889" s="347" t="s">
        <v>6</v>
      </c>
      <c r="G1889" s="265" t="s">
        <v>3</v>
      </c>
      <c r="H1889" s="15"/>
      <c r="I1889" s="17"/>
      <c r="J1889" s="17"/>
      <c r="K1889" s="17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</row>
    <row r="1890" spans="1:22" ht="15" customHeight="1" x14ac:dyDescent="0.25">
      <c r="A1890" s="15"/>
      <c r="B1890" s="19" t="s">
        <v>225</v>
      </c>
      <c r="C1890" s="27">
        <v>1</v>
      </c>
      <c r="D1890" s="21"/>
      <c r="E1890" s="21"/>
      <c r="F1890" s="21"/>
      <c r="G1890" s="61">
        <v>1</v>
      </c>
      <c r="H1890" s="15"/>
      <c r="I1890" s="17"/>
      <c r="J1890" s="17"/>
      <c r="K1890" s="17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</row>
    <row r="1891" spans="1:22" ht="15" customHeight="1" x14ac:dyDescent="0.25">
      <c r="A1891" s="15"/>
      <c r="B1891" s="19" t="s">
        <v>226</v>
      </c>
      <c r="C1891" s="27">
        <v>1</v>
      </c>
      <c r="D1891" s="21"/>
      <c r="E1891" s="21"/>
      <c r="F1891" s="21"/>
      <c r="G1891" s="61">
        <v>1</v>
      </c>
      <c r="H1891" s="15"/>
      <c r="I1891" s="17"/>
      <c r="J1891" s="17"/>
      <c r="K1891" s="17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</row>
    <row r="1892" spans="1:22" ht="15" customHeight="1" x14ac:dyDescent="0.25">
      <c r="A1892" s="15"/>
      <c r="B1892" s="19" t="s">
        <v>186</v>
      </c>
      <c r="C1892" s="27">
        <v>1</v>
      </c>
      <c r="D1892" s="21"/>
      <c r="E1892" s="21"/>
      <c r="F1892" s="21"/>
      <c r="G1892" s="61">
        <v>1</v>
      </c>
      <c r="H1892" s="15"/>
      <c r="I1892" s="17"/>
      <c r="J1892" s="17"/>
      <c r="K1892" s="17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</row>
    <row r="1893" spans="1:22" ht="15" customHeight="1" x14ac:dyDescent="0.25">
      <c r="A1893" s="15"/>
      <c r="B1893" s="19" t="s">
        <v>217</v>
      </c>
      <c r="C1893" s="27">
        <v>1</v>
      </c>
      <c r="D1893" s="21"/>
      <c r="E1893" s="21"/>
      <c r="F1893" s="21"/>
      <c r="G1893" s="61">
        <v>1</v>
      </c>
      <c r="H1893" s="15"/>
      <c r="I1893" s="17"/>
      <c r="J1893" s="17"/>
      <c r="K1893" s="17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</row>
    <row r="1894" spans="1:22" ht="15" customHeight="1" x14ac:dyDescent="0.25">
      <c r="A1894" s="15"/>
      <c r="B1894" s="394" t="s">
        <v>222</v>
      </c>
      <c r="C1894" s="395"/>
      <c r="D1894" s="395"/>
      <c r="E1894" s="395"/>
      <c r="F1894" s="395"/>
      <c r="G1894" s="264">
        <f>SUM(G1890:G1893)</f>
        <v>4</v>
      </c>
      <c r="H1894" s="15"/>
      <c r="I1894" s="17"/>
      <c r="J1894" s="17"/>
      <c r="K1894" s="17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</row>
    <row r="1895" spans="1:22" ht="15" customHeight="1" x14ac:dyDescent="0.25">
      <c r="A1895" s="15"/>
      <c r="B1895" s="15"/>
      <c r="C1895" s="15"/>
      <c r="D1895" s="15"/>
      <c r="E1895" s="15"/>
      <c r="F1895" s="15"/>
      <c r="G1895" s="15"/>
      <c r="H1895" s="15"/>
      <c r="I1895" s="17"/>
      <c r="J1895" s="17"/>
      <c r="K1895" s="17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</row>
    <row r="1896" spans="1:22" ht="30" customHeight="1" x14ac:dyDescent="0.25">
      <c r="A1896" s="369" t="s">
        <v>858</v>
      </c>
      <c r="B1896" s="409" t="s">
        <v>855</v>
      </c>
      <c r="C1896" s="409"/>
      <c r="D1896" s="409"/>
      <c r="E1896" s="409"/>
      <c r="F1896" s="409"/>
      <c r="G1896" s="409"/>
      <c r="H1896" s="409"/>
      <c r="I1896" s="17"/>
      <c r="J1896" s="17"/>
      <c r="K1896" s="17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</row>
    <row r="1897" spans="1:22" ht="15" customHeight="1" x14ac:dyDescent="0.25">
      <c r="A1897" s="29"/>
      <c r="B1897" s="350" t="s">
        <v>2</v>
      </c>
      <c r="C1897" s="350" t="s">
        <v>3</v>
      </c>
      <c r="D1897" s="350" t="s">
        <v>215</v>
      </c>
      <c r="E1897" s="350" t="s">
        <v>216</v>
      </c>
      <c r="F1897" s="350" t="s">
        <v>6</v>
      </c>
      <c r="G1897" s="368" t="s">
        <v>3</v>
      </c>
      <c r="H1897" s="29"/>
      <c r="I1897" s="17"/>
      <c r="J1897" s="17"/>
      <c r="K1897" s="17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</row>
    <row r="1898" spans="1:22" ht="15" customHeight="1" x14ac:dyDescent="0.25">
      <c r="A1898" s="15"/>
      <c r="B1898" s="19" t="s">
        <v>856</v>
      </c>
      <c r="C1898" s="27">
        <v>1</v>
      </c>
      <c r="D1898" s="21"/>
      <c r="E1898" s="21"/>
      <c r="F1898" s="21"/>
      <c r="G1898" s="61">
        <v>1</v>
      </c>
      <c r="H1898" s="15"/>
      <c r="I1898" s="17"/>
      <c r="J1898" s="17"/>
      <c r="K1898" s="17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</row>
    <row r="1899" spans="1:22" ht="15" customHeight="1" x14ac:dyDescent="0.25">
      <c r="A1899" s="15"/>
      <c r="B1899" s="19" t="s">
        <v>857</v>
      </c>
      <c r="C1899" s="27">
        <v>1</v>
      </c>
      <c r="D1899" s="21"/>
      <c r="E1899" s="21"/>
      <c r="F1899" s="21"/>
      <c r="G1899" s="61">
        <v>1</v>
      </c>
      <c r="H1899" s="15"/>
      <c r="I1899" s="17"/>
      <c r="J1899" s="17"/>
      <c r="K1899" s="17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</row>
    <row r="1900" spans="1:22" ht="15" customHeight="1" x14ac:dyDescent="0.25">
      <c r="A1900" s="29"/>
      <c r="B1900" s="394" t="s">
        <v>222</v>
      </c>
      <c r="C1900" s="395"/>
      <c r="D1900" s="395"/>
      <c r="E1900" s="395"/>
      <c r="F1900" s="395"/>
      <c r="G1900" s="264">
        <f>SUM(G1898:G1899)</f>
        <v>2</v>
      </c>
      <c r="H1900" s="15"/>
      <c r="I1900" s="17"/>
      <c r="J1900" s="17"/>
      <c r="K1900" s="17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</row>
    <row r="1901" spans="1:22" ht="15" customHeight="1" x14ac:dyDescent="0.25">
      <c r="A1901" s="104"/>
      <c r="B1901" s="367"/>
      <c r="C1901" s="365"/>
      <c r="D1901" s="365"/>
      <c r="E1901" s="365"/>
      <c r="F1901" s="365"/>
      <c r="G1901" s="366"/>
      <c r="H1901" s="15"/>
      <c r="I1901" s="17"/>
      <c r="J1901" s="17"/>
      <c r="K1901" s="17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</row>
    <row r="1902" spans="1:22" ht="15" customHeight="1" x14ac:dyDescent="0.25">
      <c r="A1902" s="52" t="s">
        <v>859</v>
      </c>
      <c r="B1902" s="393" t="s">
        <v>860</v>
      </c>
      <c r="C1902" s="393"/>
      <c r="D1902" s="393"/>
      <c r="E1902" s="393"/>
      <c r="F1902" s="393"/>
      <c r="G1902" s="393"/>
      <c r="H1902" s="393"/>
      <c r="I1902" s="17"/>
      <c r="J1902" s="17"/>
      <c r="K1902" s="17"/>
      <c r="L1902" s="6"/>
      <c r="M1902" s="5"/>
      <c r="N1902" s="5"/>
      <c r="O1902" s="5"/>
      <c r="P1902" s="5"/>
      <c r="Q1902" s="5"/>
    </row>
    <row r="1903" spans="1:22" ht="15" customHeight="1" x14ac:dyDescent="0.25">
      <c r="A1903" s="15"/>
      <c r="B1903" s="350" t="s">
        <v>2</v>
      </c>
      <c r="C1903" s="350" t="s">
        <v>3</v>
      </c>
      <c r="D1903" s="350" t="s">
        <v>215</v>
      </c>
      <c r="E1903" s="350" t="s">
        <v>216</v>
      </c>
      <c r="F1903" s="350" t="s">
        <v>6</v>
      </c>
      <c r="G1903" s="368" t="s">
        <v>3</v>
      </c>
      <c r="H1903" s="29"/>
      <c r="I1903" s="17"/>
      <c r="J1903" s="17"/>
      <c r="K1903" s="17"/>
      <c r="L1903" s="6"/>
      <c r="M1903" s="6"/>
      <c r="N1903" s="6"/>
      <c r="O1903" s="6"/>
      <c r="P1903" s="6"/>
      <c r="Q1903" s="5"/>
      <c r="R1903" s="5"/>
      <c r="S1903" s="5"/>
      <c r="T1903" s="5"/>
      <c r="U1903" s="5"/>
    </row>
    <row r="1904" spans="1:22" ht="15" customHeight="1" x14ac:dyDescent="0.25">
      <c r="A1904" s="15"/>
      <c r="B1904" s="19" t="s">
        <v>217</v>
      </c>
      <c r="C1904" s="27"/>
      <c r="D1904" s="19"/>
      <c r="E1904" s="19"/>
      <c r="F1904" s="19"/>
      <c r="G1904" s="21">
        <v>2</v>
      </c>
      <c r="H1904" s="15"/>
      <c r="I1904" s="17"/>
      <c r="J1904" s="17"/>
      <c r="K1904" s="17"/>
      <c r="L1904" s="6"/>
      <c r="M1904" s="6"/>
      <c r="N1904" s="6"/>
      <c r="O1904" s="6"/>
      <c r="P1904" s="6"/>
      <c r="Q1904" s="5"/>
      <c r="R1904" s="5"/>
      <c r="S1904" s="5"/>
      <c r="T1904" s="5"/>
      <c r="U1904" s="5"/>
    </row>
    <row r="1905" spans="1:22" ht="15" customHeight="1" x14ac:dyDescent="0.25">
      <c r="A1905" s="15"/>
      <c r="B1905" s="19" t="s">
        <v>186</v>
      </c>
      <c r="C1905" s="27"/>
      <c r="D1905" s="19"/>
      <c r="E1905" s="19"/>
      <c r="F1905" s="19"/>
      <c r="G1905" s="21">
        <v>2</v>
      </c>
      <c r="H1905" s="15"/>
      <c r="I1905" s="17"/>
      <c r="J1905" s="17"/>
      <c r="K1905" s="17"/>
      <c r="L1905" s="6"/>
      <c r="M1905" s="6"/>
      <c r="N1905" s="6"/>
      <c r="O1905" s="6"/>
      <c r="P1905" s="6"/>
      <c r="Q1905" s="6"/>
      <c r="R1905" s="6"/>
      <c r="S1905" s="6"/>
      <c r="T1905" s="6"/>
      <c r="U1905" s="6"/>
    </row>
    <row r="1906" spans="1:22" ht="15" customHeight="1" x14ac:dyDescent="0.25">
      <c r="A1906" s="15"/>
      <c r="B1906" s="19" t="s">
        <v>220</v>
      </c>
      <c r="C1906" s="27"/>
      <c r="D1906" s="19"/>
      <c r="E1906" s="19"/>
      <c r="F1906" s="19"/>
      <c r="G1906" s="21">
        <v>1</v>
      </c>
      <c r="H1906" s="15"/>
      <c r="I1906" s="17"/>
      <c r="J1906" s="17"/>
      <c r="K1906" s="17"/>
      <c r="L1906" s="6"/>
      <c r="M1906" s="6"/>
      <c r="N1906" s="6"/>
      <c r="O1906" s="6"/>
      <c r="P1906" s="6"/>
      <c r="Q1906" s="6"/>
      <c r="R1906" s="6"/>
      <c r="S1906" s="6"/>
      <c r="T1906" s="6"/>
      <c r="U1906" s="6"/>
    </row>
    <row r="1907" spans="1:22" ht="15" customHeight="1" x14ac:dyDescent="0.25">
      <c r="A1907" s="15"/>
      <c r="B1907" s="19" t="s">
        <v>221</v>
      </c>
      <c r="C1907" s="27"/>
      <c r="D1907" s="19"/>
      <c r="E1907" s="19"/>
      <c r="F1907" s="19"/>
      <c r="G1907" s="21">
        <v>1</v>
      </c>
      <c r="H1907" s="15"/>
      <c r="I1907" s="17"/>
      <c r="J1907" s="17"/>
      <c r="K1907" s="17"/>
      <c r="L1907" s="6"/>
      <c r="M1907" s="6"/>
      <c r="N1907" s="6"/>
      <c r="O1907" s="6"/>
      <c r="P1907" s="6"/>
      <c r="Q1907" s="6"/>
      <c r="R1907" s="6"/>
      <c r="S1907" s="6"/>
      <c r="T1907" s="6"/>
      <c r="U1907" s="6"/>
    </row>
    <row r="1908" spans="1:22" ht="15" customHeight="1" x14ac:dyDescent="0.25">
      <c r="A1908" s="15"/>
      <c r="B1908" s="394" t="s">
        <v>222</v>
      </c>
      <c r="C1908" s="395"/>
      <c r="D1908" s="395"/>
      <c r="E1908" s="395"/>
      <c r="F1908" s="395"/>
      <c r="G1908" s="376">
        <f>SUM(G1904:G1907)</f>
        <v>6</v>
      </c>
      <c r="H1908" s="15"/>
      <c r="I1908" s="17"/>
      <c r="J1908" s="17"/>
      <c r="K1908" s="17"/>
      <c r="L1908" s="6"/>
      <c r="M1908" s="6"/>
      <c r="N1908" s="6"/>
      <c r="O1908" s="6"/>
      <c r="P1908" s="6"/>
      <c r="Q1908" s="5"/>
      <c r="R1908" s="5"/>
      <c r="S1908" s="5"/>
      <c r="T1908" s="5"/>
      <c r="U1908" s="5"/>
    </row>
    <row r="1909" spans="1:22" ht="15" customHeight="1" x14ac:dyDescent="0.25">
      <c r="A1909" s="15"/>
      <c r="B1909" s="15"/>
      <c r="C1909" s="15"/>
      <c r="D1909" s="14"/>
      <c r="E1909" s="14"/>
      <c r="F1909" s="14"/>
      <c r="G1909" s="14"/>
      <c r="H1909" s="14"/>
      <c r="I1909" s="17"/>
      <c r="J1909" s="17"/>
      <c r="K1909" s="17"/>
      <c r="L1909" s="5"/>
      <c r="M1909" s="6"/>
      <c r="N1909" s="6"/>
      <c r="O1909" s="6"/>
      <c r="P1909" s="6"/>
      <c r="Q1909" s="6"/>
      <c r="R1909" s="5"/>
      <c r="S1909" s="5"/>
      <c r="T1909" s="5"/>
      <c r="U1909" s="5"/>
      <c r="V1909" s="5"/>
    </row>
    <row r="1910" spans="1:22" ht="15" customHeight="1" x14ac:dyDescent="0.25">
      <c r="A1910" s="374" t="s">
        <v>874</v>
      </c>
      <c r="B1910" s="406" t="s">
        <v>873</v>
      </c>
      <c r="C1910" s="406"/>
      <c r="D1910" s="406"/>
      <c r="E1910" s="406"/>
      <c r="F1910" s="406"/>
      <c r="G1910" s="406"/>
      <c r="H1910" s="406"/>
      <c r="I1910" s="17"/>
      <c r="J1910" s="17"/>
      <c r="K1910" s="17"/>
      <c r="L1910" s="5"/>
      <c r="M1910" s="6"/>
      <c r="N1910" s="6"/>
      <c r="O1910" s="6"/>
      <c r="P1910" s="6"/>
      <c r="Q1910" s="6"/>
      <c r="R1910" s="5"/>
      <c r="S1910" s="5"/>
      <c r="T1910" s="5"/>
      <c r="U1910" s="5"/>
      <c r="V1910" s="5"/>
    </row>
    <row r="1911" spans="1:22" ht="15" customHeight="1" x14ac:dyDescent="0.25">
      <c r="A1911" s="372"/>
      <c r="B1911" s="224" t="s">
        <v>2</v>
      </c>
      <c r="C1911" s="224"/>
      <c r="D1911" s="224"/>
      <c r="E1911" s="224" t="s">
        <v>3</v>
      </c>
      <c r="F1911" s="254"/>
      <c r="G1911" s="375"/>
      <c r="H1911" s="72"/>
      <c r="I1911" s="17"/>
      <c r="J1911" s="17"/>
      <c r="K1911" s="17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</row>
    <row r="1912" spans="1:22" ht="15" customHeight="1" x14ac:dyDescent="0.25">
      <c r="A1912" s="373"/>
      <c r="B1912" s="343" t="s">
        <v>759</v>
      </c>
      <c r="C1912" s="349"/>
      <c r="D1912" s="349"/>
      <c r="E1912" s="349">
        <v>2</v>
      </c>
      <c r="F1912" s="254"/>
      <c r="G1912" s="32"/>
      <c r="H1912" s="73"/>
      <c r="I1912" s="17"/>
      <c r="J1912" s="17"/>
      <c r="K1912" s="17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</row>
    <row r="1913" spans="1:22" ht="15" customHeight="1" x14ac:dyDescent="0.25">
      <c r="A1913" s="373"/>
      <c r="B1913" s="343" t="s">
        <v>760</v>
      </c>
      <c r="C1913" s="349"/>
      <c r="D1913" s="349"/>
      <c r="E1913" s="349">
        <v>1</v>
      </c>
      <c r="F1913" s="254"/>
      <c r="G1913" s="32"/>
      <c r="H1913" s="73"/>
      <c r="I1913" s="17"/>
      <c r="J1913" s="17"/>
      <c r="K1913" s="17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</row>
    <row r="1914" spans="1:22" ht="15" customHeight="1" x14ac:dyDescent="0.25">
      <c r="A1914" s="373"/>
      <c r="B1914" s="343" t="s">
        <v>872</v>
      </c>
      <c r="C1914" s="349"/>
      <c r="D1914" s="349"/>
      <c r="E1914" s="349">
        <v>1</v>
      </c>
      <c r="F1914" s="254"/>
      <c r="G1914" s="32"/>
      <c r="H1914" s="73"/>
      <c r="I1914" s="17"/>
      <c r="J1914" s="17"/>
      <c r="K1914" s="17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</row>
    <row r="1915" spans="1:22" ht="15" customHeight="1" x14ac:dyDescent="0.25">
      <c r="A1915" s="373"/>
      <c r="B1915" s="343" t="s">
        <v>718</v>
      </c>
      <c r="C1915" s="349"/>
      <c r="D1915" s="349"/>
      <c r="E1915" s="349">
        <v>1</v>
      </c>
      <c r="F1915" s="254"/>
      <c r="G1915" s="32"/>
      <c r="H1915" s="73"/>
      <c r="I1915" s="17"/>
      <c r="J1915" s="17"/>
      <c r="K1915" s="17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</row>
    <row r="1916" spans="1:22" ht="15" customHeight="1" x14ac:dyDescent="0.25">
      <c r="A1916" s="373"/>
      <c r="B1916" s="407" t="s">
        <v>692</v>
      </c>
      <c r="C1916" s="407"/>
      <c r="D1916" s="198"/>
      <c r="E1916" s="346">
        <f>SUM(E1912:E1915)</f>
        <v>5</v>
      </c>
      <c r="F1916" s="254"/>
      <c r="G1916" s="32"/>
      <c r="H1916" s="73"/>
      <c r="I1916" s="17"/>
      <c r="J1916" s="17"/>
      <c r="K1916" s="17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</row>
    <row r="1917" spans="1:22" ht="15" customHeight="1" x14ac:dyDescent="0.25">
      <c r="A1917" s="32"/>
      <c r="B1917" s="32"/>
      <c r="C1917" s="32"/>
      <c r="D1917" s="32"/>
      <c r="E1917" s="32"/>
      <c r="F1917" s="32"/>
      <c r="G1917" s="32"/>
      <c r="H1917" s="73"/>
      <c r="I1917" s="17"/>
      <c r="J1917" s="17"/>
      <c r="K1917" s="17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</row>
    <row r="1918" spans="1:22" ht="15" customHeight="1" x14ac:dyDescent="0.25">
      <c r="A1918" s="52" t="s">
        <v>877</v>
      </c>
      <c r="B1918" s="393" t="s">
        <v>875</v>
      </c>
      <c r="C1918" s="393"/>
      <c r="D1918" s="393"/>
      <c r="E1918" s="393"/>
      <c r="F1918" s="393"/>
      <c r="G1918" s="393"/>
      <c r="H1918" s="393"/>
      <c r="I1918" s="17"/>
      <c r="J1918" s="17"/>
      <c r="K1918" s="17"/>
      <c r="L1918" s="5"/>
      <c r="M1918" s="6"/>
      <c r="N1918" s="6"/>
      <c r="O1918" s="6"/>
      <c r="P1918" s="6"/>
      <c r="Q1918" s="6"/>
      <c r="R1918" s="5"/>
      <c r="S1918" s="5"/>
      <c r="T1918" s="5"/>
      <c r="U1918" s="5"/>
      <c r="V1918" s="5"/>
    </row>
    <row r="1919" spans="1:22" ht="15" customHeight="1" x14ac:dyDescent="0.25">
      <c r="A1919" s="15"/>
      <c r="B1919" s="350" t="s">
        <v>2</v>
      </c>
      <c r="C1919" s="350" t="s">
        <v>3</v>
      </c>
      <c r="D1919" s="350" t="s">
        <v>215</v>
      </c>
      <c r="E1919" s="350" t="s">
        <v>216</v>
      </c>
      <c r="F1919" s="350" t="s">
        <v>6</v>
      </c>
      <c r="G1919" s="368" t="s">
        <v>3</v>
      </c>
      <c r="H1919" s="29"/>
      <c r="I1919" s="17"/>
      <c r="J1919" s="17"/>
      <c r="K1919" s="17"/>
      <c r="L1919" s="6"/>
      <c r="M1919" s="6"/>
      <c r="N1919" s="6"/>
      <c r="O1919" s="6"/>
      <c r="P1919" s="6"/>
      <c r="Q1919" s="5"/>
      <c r="R1919" s="5"/>
      <c r="S1919" s="5"/>
      <c r="T1919" s="5"/>
      <c r="U1919" s="5"/>
    </row>
    <row r="1920" spans="1:22" ht="15" customHeight="1" x14ac:dyDescent="0.25">
      <c r="A1920" s="15"/>
      <c r="B1920" s="19" t="s">
        <v>217</v>
      </c>
      <c r="C1920" s="27"/>
      <c r="D1920" s="21"/>
      <c r="E1920" s="21"/>
      <c r="F1920" s="21"/>
      <c r="G1920" s="21">
        <v>3</v>
      </c>
      <c r="H1920" s="15"/>
      <c r="I1920" s="17"/>
      <c r="J1920" s="17"/>
      <c r="K1920" s="17"/>
      <c r="L1920" s="6"/>
      <c r="M1920" s="6"/>
      <c r="N1920" s="6"/>
      <c r="O1920" s="6"/>
      <c r="P1920" s="6"/>
      <c r="Q1920" s="5"/>
      <c r="R1920" s="5"/>
      <c r="S1920" s="5"/>
      <c r="T1920" s="5"/>
      <c r="U1920" s="5"/>
    </row>
    <row r="1921" spans="1:22" ht="15" customHeight="1" x14ac:dyDescent="0.25">
      <c r="A1921" s="15"/>
      <c r="B1921" s="19" t="s">
        <v>186</v>
      </c>
      <c r="C1921" s="27"/>
      <c r="D1921" s="21"/>
      <c r="E1921" s="21"/>
      <c r="F1921" s="21"/>
      <c r="G1921" s="21">
        <v>3</v>
      </c>
      <c r="H1921" s="15"/>
      <c r="I1921" s="17"/>
      <c r="J1921" s="17"/>
      <c r="K1921" s="17"/>
      <c r="L1921" s="6"/>
      <c r="M1921" s="6"/>
      <c r="N1921" s="6"/>
      <c r="O1921" s="6"/>
      <c r="P1921" s="6"/>
      <c r="Q1921" s="6"/>
      <c r="R1921" s="6"/>
      <c r="S1921" s="6"/>
      <c r="T1921" s="6"/>
      <c r="U1921" s="6"/>
    </row>
    <row r="1922" spans="1:22" ht="15" customHeight="1" x14ac:dyDescent="0.25">
      <c r="A1922" s="15"/>
      <c r="B1922" s="19" t="s">
        <v>220</v>
      </c>
      <c r="C1922" s="27"/>
      <c r="D1922" s="21"/>
      <c r="E1922" s="21"/>
      <c r="F1922" s="21"/>
      <c r="G1922" s="21">
        <v>1</v>
      </c>
      <c r="H1922" s="15"/>
      <c r="I1922" s="17"/>
      <c r="J1922" s="17"/>
      <c r="K1922" s="17"/>
      <c r="L1922" s="6"/>
      <c r="M1922" s="6"/>
      <c r="N1922" s="6"/>
      <c r="O1922" s="6"/>
      <c r="P1922" s="6"/>
      <c r="Q1922" s="6"/>
      <c r="R1922" s="6"/>
      <c r="S1922" s="6"/>
      <c r="T1922" s="6"/>
      <c r="U1922" s="6"/>
    </row>
    <row r="1923" spans="1:22" ht="15" customHeight="1" x14ac:dyDescent="0.25">
      <c r="A1923" s="15"/>
      <c r="B1923" s="19" t="s">
        <v>221</v>
      </c>
      <c r="C1923" s="27"/>
      <c r="D1923" s="21"/>
      <c r="E1923" s="21"/>
      <c r="F1923" s="21"/>
      <c r="G1923" s="21">
        <v>1</v>
      </c>
      <c r="H1923" s="15"/>
      <c r="I1923" s="17"/>
      <c r="J1923" s="17"/>
      <c r="K1923" s="17"/>
      <c r="L1923" s="6"/>
      <c r="M1923" s="6"/>
      <c r="N1923" s="6"/>
      <c r="O1923" s="6"/>
      <c r="P1923" s="6"/>
      <c r="Q1923" s="6"/>
      <c r="R1923" s="6"/>
      <c r="S1923" s="6"/>
      <c r="T1923" s="6"/>
      <c r="U1923" s="6"/>
    </row>
    <row r="1924" spans="1:22" ht="15" customHeight="1" x14ac:dyDescent="0.25">
      <c r="A1924" s="15"/>
      <c r="B1924" s="19" t="s">
        <v>218</v>
      </c>
      <c r="C1924" s="27"/>
      <c r="D1924" s="21"/>
      <c r="E1924" s="21"/>
      <c r="F1924" s="21"/>
      <c r="G1924" s="21">
        <v>1</v>
      </c>
      <c r="H1924" s="15"/>
      <c r="I1924" s="17"/>
      <c r="J1924" s="17"/>
      <c r="K1924" s="17"/>
      <c r="L1924" s="6"/>
      <c r="M1924" s="6"/>
      <c r="N1924" s="6"/>
      <c r="O1924" s="6"/>
      <c r="P1924" s="6"/>
      <c r="Q1924" s="6"/>
      <c r="R1924" s="6"/>
      <c r="S1924" s="6"/>
      <c r="T1924" s="6"/>
      <c r="U1924" s="6"/>
    </row>
    <row r="1925" spans="1:22" ht="15" customHeight="1" x14ac:dyDescent="0.25">
      <c r="A1925" s="15"/>
      <c r="B1925" s="19" t="s">
        <v>219</v>
      </c>
      <c r="C1925" s="27"/>
      <c r="D1925" s="21"/>
      <c r="E1925" s="21"/>
      <c r="F1925" s="21"/>
      <c r="G1925" s="21">
        <v>1</v>
      </c>
      <c r="H1925" s="15"/>
      <c r="I1925" s="17"/>
      <c r="J1925" s="17"/>
      <c r="K1925" s="17"/>
      <c r="L1925" s="6"/>
      <c r="M1925" s="6"/>
      <c r="N1925" s="6"/>
      <c r="O1925" s="6"/>
      <c r="P1925" s="6"/>
      <c r="Q1925" s="6"/>
      <c r="R1925" s="6"/>
      <c r="S1925" s="6"/>
      <c r="T1925" s="6"/>
      <c r="U1925" s="6"/>
    </row>
    <row r="1926" spans="1:22" ht="15" customHeight="1" x14ac:dyDescent="0.25">
      <c r="A1926" s="15"/>
      <c r="B1926" s="19" t="s">
        <v>10</v>
      </c>
      <c r="C1926" s="27"/>
      <c r="D1926" s="21"/>
      <c r="E1926" s="21"/>
      <c r="F1926" s="21"/>
      <c r="G1926" s="21">
        <v>4</v>
      </c>
      <c r="H1926" s="15"/>
      <c r="I1926" s="17"/>
      <c r="J1926" s="17"/>
      <c r="K1926" s="17"/>
      <c r="L1926" s="6"/>
      <c r="M1926" s="6"/>
      <c r="N1926" s="6"/>
      <c r="O1926" s="6"/>
      <c r="P1926" s="6"/>
      <c r="Q1926" s="6"/>
      <c r="R1926" s="6"/>
      <c r="S1926" s="6"/>
      <c r="T1926" s="6"/>
      <c r="U1926" s="6"/>
    </row>
    <row r="1927" spans="1:22" ht="15" customHeight="1" x14ac:dyDescent="0.25">
      <c r="A1927" s="15"/>
      <c r="B1927" s="19" t="s">
        <v>879</v>
      </c>
      <c r="C1927" s="27"/>
      <c r="D1927" s="21"/>
      <c r="E1927" s="21"/>
      <c r="F1927" s="21"/>
      <c r="G1927" s="21">
        <v>3</v>
      </c>
      <c r="H1927" s="15"/>
      <c r="I1927" s="17"/>
      <c r="J1927" s="17"/>
      <c r="K1927" s="17"/>
      <c r="L1927" s="6"/>
      <c r="M1927" s="6"/>
      <c r="N1927" s="6"/>
      <c r="O1927" s="6"/>
      <c r="P1927" s="6"/>
      <c r="Q1927" s="6"/>
      <c r="R1927" s="6"/>
      <c r="S1927" s="6"/>
      <c r="T1927" s="6"/>
      <c r="U1927" s="6"/>
    </row>
    <row r="1928" spans="1:22" ht="15" customHeight="1" x14ac:dyDescent="0.25">
      <c r="A1928" s="15"/>
      <c r="B1928" s="389" t="s">
        <v>222</v>
      </c>
      <c r="C1928" s="390"/>
      <c r="D1928" s="390"/>
      <c r="E1928" s="390"/>
      <c r="F1928" s="390"/>
      <c r="G1928" s="68">
        <f>SUM(G1920:G1927)</f>
        <v>17</v>
      </c>
      <c r="H1928" s="15"/>
      <c r="I1928" s="17"/>
      <c r="J1928" s="17"/>
      <c r="K1928" s="17"/>
      <c r="L1928" s="6"/>
      <c r="M1928" s="6"/>
      <c r="N1928" s="6"/>
      <c r="O1928" s="6"/>
      <c r="P1928" s="6"/>
      <c r="Q1928" s="5"/>
      <c r="R1928" s="5"/>
      <c r="S1928" s="5"/>
      <c r="T1928" s="5"/>
      <c r="U1928" s="5"/>
    </row>
    <row r="1929" spans="1:22" ht="15" customHeight="1" x14ac:dyDescent="0.25">
      <c r="A1929" s="15"/>
      <c r="B1929" s="15"/>
      <c r="C1929" s="15"/>
      <c r="D1929" s="15"/>
      <c r="E1929" s="15"/>
      <c r="F1929" s="15"/>
      <c r="G1929" s="15"/>
      <c r="H1929" s="15"/>
      <c r="I1929" s="17"/>
      <c r="J1929" s="17"/>
      <c r="K1929" s="17"/>
      <c r="L1929" s="5"/>
      <c r="M1929" s="6"/>
      <c r="N1929" s="6"/>
      <c r="O1929" s="6"/>
      <c r="P1929" s="6"/>
      <c r="Q1929" s="6"/>
      <c r="R1929" s="5"/>
      <c r="S1929" s="5"/>
      <c r="T1929" s="5"/>
      <c r="U1929" s="5"/>
      <c r="V1929" s="5"/>
    </row>
    <row r="1930" spans="1:22" ht="15" customHeight="1" x14ac:dyDescent="0.25">
      <c r="A1930" s="52" t="s">
        <v>878</v>
      </c>
      <c r="B1930" s="391" t="s">
        <v>876</v>
      </c>
      <c r="C1930" s="392"/>
      <c r="D1930" s="392"/>
      <c r="E1930" s="392"/>
      <c r="F1930" s="392"/>
      <c r="G1930" s="74"/>
      <c r="H1930" s="74"/>
      <c r="I1930" s="17"/>
      <c r="J1930" s="17"/>
      <c r="K1930" s="17"/>
      <c r="L1930" s="5"/>
      <c r="M1930" s="6"/>
      <c r="N1930" s="6"/>
      <c r="O1930" s="6"/>
      <c r="P1930" s="6"/>
      <c r="Q1930" s="6"/>
      <c r="R1930" s="5"/>
      <c r="S1930" s="5"/>
      <c r="T1930" s="5"/>
      <c r="U1930" s="5"/>
      <c r="V1930" s="5"/>
    </row>
    <row r="1931" spans="1:22" ht="15" customHeight="1" x14ac:dyDescent="0.25">
      <c r="A1931" s="15"/>
      <c r="B1931" s="347" t="s">
        <v>2</v>
      </c>
      <c r="C1931" s="347" t="s">
        <v>3</v>
      </c>
      <c r="D1931" s="347" t="s">
        <v>215</v>
      </c>
      <c r="E1931" s="347" t="s">
        <v>216</v>
      </c>
      <c r="F1931" s="347" t="s">
        <v>6</v>
      </c>
      <c r="G1931" s="265" t="s">
        <v>3</v>
      </c>
      <c r="H1931" s="15"/>
      <c r="I1931" s="17"/>
      <c r="J1931" s="17"/>
      <c r="K1931" s="17"/>
      <c r="L1931" s="6"/>
      <c r="M1931" s="6"/>
      <c r="N1931" s="6"/>
      <c r="O1931" s="6"/>
      <c r="P1931" s="6"/>
      <c r="Q1931" s="5"/>
      <c r="R1931" s="5"/>
      <c r="S1931" s="5"/>
      <c r="T1931" s="5"/>
      <c r="U1931" s="5"/>
    </row>
    <row r="1932" spans="1:22" ht="15" customHeight="1" x14ac:dyDescent="0.25">
      <c r="A1932" s="15"/>
      <c r="B1932" s="19" t="s">
        <v>30</v>
      </c>
      <c r="C1932" s="27"/>
      <c r="D1932" s="21"/>
      <c r="E1932" s="21"/>
      <c r="F1932" s="21"/>
      <c r="G1932" s="21">
        <v>2</v>
      </c>
      <c r="H1932" s="15"/>
      <c r="I1932" s="17"/>
      <c r="J1932" s="17"/>
      <c r="K1932" s="17"/>
      <c r="L1932" s="6"/>
      <c r="M1932" s="6"/>
      <c r="N1932" s="6"/>
      <c r="O1932" s="6"/>
      <c r="P1932" s="6"/>
      <c r="Q1932" s="5"/>
      <c r="R1932" s="5"/>
      <c r="S1932" s="5"/>
      <c r="T1932" s="5"/>
      <c r="U1932" s="5"/>
    </row>
    <row r="1933" spans="1:22" ht="15" customHeight="1" x14ac:dyDescent="0.25">
      <c r="A1933" s="15"/>
      <c r="B1933" s="19" t="s">
        <v>178</v>
      </c>
      <c r="C1933" s="27"/>
      <c r="D1933" s="21"/>
      <c r="E1933" s="21"/>
      <c r="F1933" s="21"/>
      <c r="G1933" s="21">
        <v>4</v>
      </c>
      <c r="H1933" s="15"/>
      <c r="I1933" s="17"/>
      <c r="J1933" s="17"/>
      <c r="K1933" s="17"/>
      <c r="L1933" s="6"/>
      <c r="M1933" s="6"/>
      <c r="N1933" s="6"/>
      <c r="O1933" s="6"/>
      <c r="P1933" s="6"/>
      <c r="Q1933" s="6"/>
      <c r="R1933" s="6"/>
      <c r="S1933" s="6"/>
      <c r="T1933" s="6"/>
      <c r="U1933" s="6"/>
    </row>
    <row r="1934" spans="1:22" ht="15" customHeight="1" x14ac:dyDescent="0.25">
      <c r="A1934" s="15"/>
      <c r="B1934" s="343" t="s">
        <v>760</v>
      </c>
      <c r="C1934" s="27"/>
      <c r="D1934" s="21"/>
      <c r="E1934" s="21"/>
      <c r="F1934" s="21"/>
      <c r="G1934" s="21">
        <v>2</v>
      </c>
      <c r="H1934" s="15"/>
      <c r="I1934" s="17"/>
      <c r="J1934" s="17"/>
      <c r="K1934" s="17"/>
      <c r="L1934" s="6"/>
      <c r="M1934" s="6"/>
      <c r="N1934" s="6"/>
      <c r="O1934" s="6"/>
      <c r="P1934" s="6"/>
      <c r="Q1934" s="6"/>
      <c r="R1934" s="6"/>
      <c r="S1934" s="6"/>
      <c r="T1934" s="6"/>
      <c r="U1934" s="6"/>
    </row>
    <row r="1935" spans="1:22" ht="15" customHeight="1" x14ac:dyDescent="0.25">
      <c r="A1935" s="15"/>
      <c r="B1935" s="343" t="s">
        <v>872</v>
      </c>
      <c r="C1935" s="27"/>
      <c r="D1935" s="21"/>
      <c r="E1935" s="21"/>
      <c r="F1935" s="21"/>
      <c r="G1935" s="21">
        <v>2</v>
      </c>
      <c r="H1935" s="15"/>
      <c r="I1935" s="17"/>
      <c r="J1935" s="17"/>
      <c r="K1935" s="17"/>
      <c r="L1935" s="6"/>
      <c r="M1935" s="6"/>
      <c r="N1935" s="6"/>
      <c r="O1935" s="6"/>
      <c r="P1935" s="6"/>
      <c r="Q1935" s="6"/>
      <c r="R1935" s="6"/>
      <c r="S1935" s="6"/>
      <c r="T1935" s="6"/>
      <c r="U1935" s="6"/>
    </row>
    <row r="1936" spans="1:22" ht="15" customHeight="1" x14ac:dyDescent="0.25">
      <c r="A1936" s="15"/>
      <c r="B1936" s="343" t="s">
        <v>718</v>
      </c>
      <c r="C1936" s="27"/>
      <c r="D1936" s="21"/>
      <c r="E1936" s="21"/>
      <c r="F1936" s="21"/>
      <c r="G1936" s="21">
        <v>2</v>
      </c>
      <c r="H1936" s="15"/>
      <c r="I1936" s="17"/>
      <c r="J1936" s="17"/>
      <c r="K1936" s="17"/>
      <c r="L1936" s="6"/>
      <c r="M1936" s="6"/>
      <c r="N1936" s="6"/>
      <c r="O1936" s="6"/>
      <c r="P1936" s="6"/>
      <c r="Q1936" s="6"/>
      <c r="R1936" s="6"/>
      <c r="S1936" s="6"/>
      <c r="T1936" s="6"/>
      <c r="U1936" s="6"/>
    </row>
    <row r="1937" spans="1:22" ht="15" customHeight="1" x14ac:dyDescent="0.25">
      <c r="A1937" s="15"/>
      <c r="B1937" s="389" t="s">
        <v>222</v>
      </c>
      <c r="C1937" s="390"/>
      <c r="D1937" s="390"/>
      <c r="E1937" s="390"/>
      <c r="F1937" s="390"/>
      <c r="G1937" s="62">
        <f>SUM(G1932:G1936)</f>
        <v>12</v>
      </c>
      <c r="H1937" s="15"/>
      <c r="I1937" s="17"/>
      <c r="J1937" s="17"/>
      <c r="K1937" s="17"/>
      <c r="L1937" s="6"/>
      <c r="M1937" s="6"/>
      <c r="N1937" s="6"/>
      <c r="O1937" s="6"/>
      <c r="P1937" s="6"/>
      <c r="Q1937" s="5"/>
      <c r="R1937" s="5"/>
      <c r="S1937" s="5"/>
      <c r="T1937" s="5"/>
      <c r="U1937" s="5"/>
    </row>
    <row r="1938" spans="1:22" ht="15" customHeight="1" x14ac:dyDescent="0.25">
      <c r="A1938" s="15"/>
      <c r="B1938" s="15"/>
      <c r="C1938" s="15"/>
      <c r="D1938" s="15"/>
      <c r="E1938" s="15"/>
      <c r="F1938" s="15"/>
      <c r="G1938" s="15"/>
      <c r="H1938" s="15"/>
      <c r="I1938" s="17"/>
      <c r="J1938" s="17"/>
      <c r="K1938" s="17"/>
      <c r="L1938" s="5"/>
      <c r="M1938" s="6"/>
      <c r="N1938" s="6"/>
      <c r="O1938" s="6"/>
      <c r="P1938" s="6"/>
      <c r="Q1938" s="6"/>
      <c r="R1938" s="5"/>
      <c r="S1938" s="5"/>
      <c r="T1938" s="5"/>
      <c r="U1938" s="5"/>
      <c r="V1938" s="5"/>
    </row>
    <row r="1939" spans="1:22" ht="15" customHeight="1" x14ac:dyDescent="0.25">
      <c r="A1939" s="52" t="s">
        <v>880</v>
      </c>
      <c r="B1939" s="391" t="s">
        <v>881</v>
      </c>
      <c r="C1939" s="392"/>
      <c r="D1939" s="392"/>
      <c r="E1939" s="392"/>
      <c r="F1939" s="392"/>
      <c r="G1939" s="74"/>
      <c r="H1939" s="15"/>
      <c r="I1939" s="17"/>
      <c r="J1939" s="17"/>
      <c r="K1939" s="17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</row>
    <row r="1940" spans="1:22" ht="15" customHeight="1" x14ac:dyDescent="0.25">
      <c r="A1940" s="15"/>
      <c r="B1940" s="347" t="s">
        <v>2</v>
      </c>
      <c r="C1940" s="347" t="s">
        <v>3</v>
      </c>
      <c r="D1940" s="347" t="s">
        <v>215</v>
      </c>
      <c r="E1940" s="347" t="s">
        <v>216</v>
      </c>
      <c r="F1940" s="347" t="s">
        <v>6</v>
      </c>
      <c r="G1940" s="265" t="s">
        <v>3</v>
      </c>
      <c r="H1940" s="15"/>
      <c r="I1940" s="17"/>
      <c r="J1940" s="17"/>
      <c r="K1940" s="17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</row>
    <row r="1941" spans="1:22" ht="15" customHeight="1" x14ac:dyDescent="0.25">
      <c r="A1941" s="15"/>
      <c r="B1941" s="19" t="s">
        <v>856</v>
      </c>
      <c r="C1941" s="27"/>
      <c r="D1941" s="21"/>
      <c r="E1941" s="21"/>
      <c r="F1941" s="21"/>
      <c r="G1941" s="21">
        <v>1</v>
      </c>
      <c r="H1941" s="15"/>
      <c r="I1941" s="17"/>
      <c r="J1941" s="17"/>
      <c r="K1941" s="17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</row>
    <row r="1942" spans="1:22" ht="15" customHeight="1" x14ac:dyDescent="0.25">
      <c r="A1942" s="15"/>
      <c r="B1942" s="19" t="s">
        <v>857</v>
      </c>
      <c r="C1942" s="27"/>
      <c r="D1942" s="21"/>
      <c r="E1942" s="21"/>
      <c r="F1942" s="21"/>
      <c r="G1942" s="21">
        <v>1</v>
      </c>
      <c r="H1942" s="15"/>
      <c r="I1942" s="17"/>
      <c r="J1942" s="17"/>
      <c r="K1942" s="17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</row>
    <row r="1943" spans="1:22" ht="15" customHeight="1" x14ac:dyDescent="0.25">
      <c r="A1943" s="15"/>
      <c r="B1943" s="343" t="s">
        <v>882</v>
      </c>
      <c r="C1943" s="27"/>
      <c r="D1943" s="21"/>
      <c r="E1943" s="21"/>
      <c r="F1943" s="21"/>
      <c r="G1943" s="21">
        <v>2</v>
      </c>
      <c r="H1943" s="15"/>
      <c r="I1943" s="17"/>
      <c r="J1943" s="17"/>
      <c r="K1943" s="17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</row>
    <row r="1944" spans="1:22" ht="15" customHeight="1" x14ac:dyDescent="0.25">
      <c r="A1944" s="15"/>
      <c r="B1944" s="389" t="s">
        <v>222</v>
      </c>
      <c r="C1944" s="390"/>
      <c r="D1944" s="390"/>
      <c r="E1944" s="390"/>
      <c r="F1944" s="390"/>
      <c r="G1944" s="62">
        <f>SUM(G1941:G1943)</f>
        <v>4</v>
      </c>
      <c r="H1944" s="15"/>
      <c r="I1944" s="17"/>
      <c r="J1944" s="17"/>
      <c r="K1944" s="17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</row>
    <row r="1945" spans="1:22" ht="15" customHeight="1" x14ac:dyDescent="0.25">
      <c r="A1945" s="15"/>
      <c r="B1945" s="15"/>
      <c r="C1945" s="15"/>
      <c r="D1945" s="15"/>
      <c r="E1945" s="15"/>
      <c r="F1945" s="15"/>
      <c r="G1945" s="15"/>
      <c r="H1945" s="15"/>
      <c r="I1945" s="17"/>
      <c r="J1945" s="17"/>
      <c r="K1945" s="17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</row>
    <row r="1946" spans="1:22" ht="15" customHeight="1" x14ac:dyDescent="0.25">
      <c r="A1946" s="52" t="s">
        <v>883</v>
      </c>
      <c r="B1946" s="391" t="s">
        <v>886</v>
      </c>
      <c r="C1946" s="392"/>
      <c r="D1946" s="392"/>
      <c r="E1946" s="392"/>
      <c r="F1946" s="392"/>
      <c r="G1946" s="74"/>
      <c r="H1946" s="15"/>
      <c r="I1946" s="17"/>
      <c r="J1946" s="17"/>
      <c r="K1946" s="17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</row>
    <row r="1947" spans="1:22" ht="15" customHeight="1" x14ac:dyDescent="0.25">
      <c r="A1947" s="15"/>
      <c r="B1947" s="347" t="s">
        <v>2</v>
      </c>
      <c r="C1947" s="347" t="s">
        <v>3</v>
      </c>
      <c r="D1947" s="347" t="s">
        <v>215</v>
      </c>
      <c r="E1947" s="347" t="s">
        <v>216</v>
      </c>
      <c r="F1947" s="347" t="s">
        <v>6</v>
      </c>
      <c r="G1947" s="265" t="s">
        <v>3</v>
      </c>
      <c r="H1947" s="15"/>
      <c r="I1947" s="17"/>
      <c r="J1947" s="17"/>
      <c r="K1947" s="17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</row>
    <row r="1948" spans="1:22" ht="15" customHeight="1" x14ac:dyDescent="0.25">
      <c r="A1948" s="15"/>
      <c r="B1948" s="19" t="s">
        <v>30</v>
      </c>
      <c r="C1948" s="27"/>
      <c r="D1948" s="21"/>
      <c r="E1948" s="21"/>
      <c r="F1948" s="21"/>
      <c r="G1948" s="21">
        <v>2</v>
      </c>
      <c r="H1948" s="15"/>
      <c r="I1948" s="17"/>
      <c r="J1948" s="17"/>
      <c r="K1948" s="17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</row>
    <row r="1949" spans="1:22" ht="15" customHeight="1" x14ac:dyDescent="0.25">
      <c r="A1949" s="15"/>
      <c r="B1949" s="19" t="s">
        <v>178</v>
      </c>
      <c r="C1949" s="27"/>
      <c r="D1949" s="21"/>
      <c r="E1949" s="21"/>
      <c r="F1949" s="21"/>
      <c r="G1949" s="21">
        <v>4</v>
      </c>
      <c r="H1949" s="15"/>
      <c r="I1949" s="17"/>
      <c r="J1949" s="17"/>
      <c r="K1949" s="17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</row>
    <row r="1950" spans="1:22" ht="15" customHeight="1" x14ac:dyDescent="0.25">
      <c r="A1950" s="15"/>
      <c r="B1950" s="343" t="s">
        <v>760</v>
      </c>
      <c r="C1950" s="27"/>
      <c r="D1950" s="21"/>
      <c r="E1950" s="21"/>
      <c r="F1950" s="21"/>
      <c r="G1950" s="21">
        <v>2</v>
      </c>
      <c r="H1950" s="15"/>
      <c r="I1950" s="17"/>
      <c r="J1950" s="17"/>
      <c r="K1950" s="17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</row>
    <row r="1951" spans="1:22" ht="15" customHeight="1" x14ac:dyDescent="0.25">
      <c r="A1951" s="15"/>
      <c r="B1951" s="343" t="s">
        <v>872</v>
      </c>
      <c r="C1951" s="27"/>
      <c r="D1951" s="21"/>
      <c r="E1951" s="21"/>
      <c r="F1951" s="21"/>
      <c r="G1951" s="21">
        <v>2</v>
      </c>
      <c r="H1951" s="15"/>
      <c r="I1951" s="17"/>
      <c r="J1951" s="17"/>
      <c r="K1951" s="17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</row>
    <row r="1952" spans="1:22" ht="15" customHeight="1" x14ac:dyDescent="0.25">
      <c r="A1952" s="15"/>
      <c r="B1952" s="343" t="s">
        <v>718</v>
      </c>
      <c r="C1952" s="27"/>
      <c r="D1952" s="21"/>
      <c r="E1952" s="21"/>
      <c r="F1952" s="21"/>
      <c r="G1952" s="21">
        <v>2</v>
      </c>
      <c r="H1952" s="15"/>
      <c r="I1952" s="17"/>
      <c r="J1952" s="17"/>
      <c r="K1952" s="17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</row>
    <row r="1953" spans="1:22" ht="15" customHeight="1" x14ac:dyDescent="0.25">
      <c r="A1953" s="15"/>
      <c r="B1953" s="389" t="s">
        <v>222</v>
      </c>
      <c r="C1953" s="390"/>
      <c r="D1953" s="390"/>
      <c r="E1953" s="390"/>
      <c r="F1953" s="390"/>
      <c r="G1953" s="62">
        <f>SUM(G1948:G1952)</f>
        <v>12</v>
      </c>
      <c r="H1953" s="15"/>
      <c r="I1953" s="17"/>
      <c r="J1953" s="17"/>
      <c r="K1953" s="17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</row>
    <row r="1954" spans="1:22" ht="15" customHeight="1" x14ac:dyDescent="0.25">
      <c r="A1954" s="15"/>
      <c r="B1954" s="15"/>
      <c r="C1954" s="15"/>
      <c r="D1954" s="15"/>
      <c r="E1954" s="15"/>
      <c r="F1954" s="15"/>
      <c r="G1954" s="15"/>
      <c r="H1954" s="15"/>
      <c r="I1954" s="17"/>
      <c r="J1954" s="17"/>
      <c r="K1954" s="17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</row>
    <row r="1955" spans="1:22" ht="15" customHeight="1" x14ac:dyDescent="0.25">
      <c r="A1955" s="52" t="s">
        <v>884</v>
      </c>
      <c r="B1955" s="391" t="s">
        <v>885</v>
      </c>
      <c r="C1955" s="392"/>
      <c r="D1955" s="392"/>
      <c r="E1955" s="392"/>
      <c r="F1955" s="392"/>
      <c r="G1955" s="74"/>
      <c r="H1955" s="15"/>
      <c r="I1955" s="17"/>
      <c r="J1955" s="17"/>
      <c r="K1955" s="17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</row>
    <row r="1956" spans="1:22" ht="15" customHeight="1" x14ac:dyDescent="0.25">
      <c r="A1956" s="15"/>
      <c r="B1956" s="347" t="s">
        <v>2</v>
      </c>
      <c r="C1956" s="347" t="s">
        <v>3</v>
      </c>
      <c r="D1956" s="347" t="s">
        <v>215</v>
      </c>
      <c r="E1956" s="347" t="s">
        <v>216</v>
      </c>
      <c r="F1956" s="347" t="s">
        <v>6</v>
      </c>
      <c r="G1956" s="265" t="s">
        <v>3</v>
      </c>
      <c r="H1956" s="15"/>
      <c r="I1956" s="17"/>
      <c r="J1956" s="17"/>
      <c r="K1956" s="17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</row>
    <row r="1957" spans="1:22" ht="15" customHeight="1" x14ac:dyDescent="0.25">
      <c r="A1957" s="15"/>
      <c r="B1957" s="343" t="s">
        <v>759</v>
      </c>
      <c r="C1957" s="349"/>
      <c r="D1957" s="349"/>
      <c r="E1957" s="349"/>
      <c r="F1957" s="21"/>
      <c r="G1957" s="21">
        <v>2</v>
      </c>
      <c r="H1957" s="15"/>
      <c r="I1957" s="17"/>
      <c r="J1957" s="17"/>
      <c r="K1957" s="17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</row>
    <row r="1958" spans="1:22" ht="15" customHeight="1" x14ac:dyDescent="0.25">
      <c r="A1958" s="15"/>
      <c r="B1958" s="343" t="s">
        <v>760</v>
      </c>
      <c r="C1958" s="349"/>
      <c r="D1958" s="349"/>
      <c r="E1958" s="349"/>
      <c r="F1958" s="21"/>
      <c r="G1958" s="21">
        <v>1</v>
      </c>
      <c r="H1958" s="15"/>
      <c r="I1958" s="17"/>
      <c r="J1958" s="17"/>
      <c r="K1958" s="17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</row>
    <row r="1959" spans="1:22" ht="15" customHeight="1" x14ac:dyDescent="0.25">
      <c r="A1959" s="15"/>
      <c r="B1959" s="343" t="s">
        <v>872</v>
      </c>
      <c r="C1959" s="349"/>
      <c r="D1959" s="349"/>
      <c r="E1959" s="349"/>
      <c r="F1959" s="21"/>
      <c r="G1959" s="21">
        <v>1</v>
      </c>
      <c r="H1959" s="15"/>
      <c r="I1959" s="17"/>
      <c r="J1959" s="17"/>
      <c r="K1959" s="17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</row>
    <row r="1960" spans="1:22" ht="15" customHeight="1" x14ac:dyDescent="0.25">
      <c r="A1960" s="15"/>
      <c r="B1960" s="343" t="s">
        <v>718</v>
      </c>
      <c r="C1960" s="349"/>
      <c r="D1960" s="349"/>
      <c r="E1960" s="349"/>
      <c r="F1960" s="21"/>
      <c r="G1960" s="21">
        <v>1</v>
      </c>
      <c r="H1960" s="15"/>
      <c r="I1960" s="17"/>
      <c r="J1960" s="17"/>
      <c r="K1960" s="17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</row>
    <row r="1961" spans="1:22" ht="15" customHeight="1" x14ac:dyDescent="0.25">
      <c r="A1961" s="15"/>
      <c r="B1961" s="19" t="s">
        <v>856</v>
      </c>
      <c r="C1961" s="349"/>
      <c r="D1961" s="349"/>
      <c r="E1961" s="349"/>
      <c r="F1961" s="21"/>
      <c r="G1961" s="21">
        <v>1</v>
      </c>
      <c r="H1961" s="15"/>
      <c r="I1961" s="17"/>
      <c r="J1961" s="17"/>
      <c r="K1961" s="17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</row>
    <row r="1962" spans="1:22" ht="15" customHeight="1" x14ac:dyDescent="0.25">
      <c r="A1962" s="15"/>
      <c r="B1962" s="19" t="s">
        <v>857</v>
      </c>
      <c r="C1962" s="349"/>
      <c r="D1962" s="349"/>
      <c r="E1962" s="349"/>
      <c r="F1962" s="21"/>
      <c r="G1962" s="21">
        <v>1</v>
      </c>
      <c r="H1962" s="15"/>
      <c r="I1962" s="17"/>
      <c r="J1962" s="17"/>
      <c r="K1962" s="17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</row>
    <row r="1963" spans="1:22" ht="15" customHeight="1" x14ac:dyDescent="0.25">
      <c r="A1963" s="15"/>
      <c r="B1963" s="19" t="s">
        <v>186</v>
      </c>
      <c r="C1963" s="27"/>
      <c r="D1963" s="21"/>
      <c r="E1963" s="21"/>
      <c r="F1963" s="21"/>
      <c r="G1963" s="21">
        <v>1</v>
      </c>
      <c r="H1963" s="15"/>
      <c r="I1963" s="17"/>
      <c r="J1963" s="17"/>
      <c r="K1963" s="17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</row>
    <row r="1964" spans="1:22" ht="15" customHeight="1" x14ac:dyDescent="0.25">
      <c r="A1964" s="15"/>
      <c r="B1964" s="389" t="s">
        <v>222</v>
      </c>
      <c r="C1964" s="390"/>
      <c r="D1964" s="390"/>
      <c r="E1964" s="390"/>
      <c r="F1964" s="390"/>
      <c r="G1964" s="62">
        <f>SUM(G1957:G1963)</f>
        <v>8</v>
      </c>
      <c r="H1964" s="15"/>
      <c r="I1964" s="17"/>
      <c r="J1964" s="17"/>
      <c r="K1964" s="17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</row>
    <row r="1965" spans="1:22" ht="15" customHeight="1" x14ac:dyDescent="0.25">
      <c r="A1965" s="15"/>
      <c r="B1965" s="15"/>
      <c r="C1965" s="15"/>
      <c r="D1965" s="15"/>
      <c r="E1965" s="15"/>
      <c r="F1965" s="15"/>
      <c r="G1965" s="15"/>
      <c r="H1965" s="15"/>
      <c r="I1965" s="17"/>
      <c r="J1965" s="17"/>
      <c r="K1965" s="17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</row>
    <row r="1966" spans="1:22" ht="15" customHeight="1" x14ac:dyDescent="0.25">
      <c r="A1966" s="248" t="s">
        <v>888</v>
      </c>
      <c r="B1966" s="398" t="s">
        <v>889</v>
      </c>
      <c r="C1966" s="398"/>
      <c r="D1966" s="398"/>
      <c r="E1966" s="398"/>
      <c r="F1966" s="398"/>
      <c r="G1966" s="398"/>
      <c r="H1966" s="398"/>
      <c r="I1966" s="17"/>
      <c r="J1966" s="17"/>
      <c r="K1966" s="17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</row>
    <row r="1967" spans="1:22" ht="15" customHeight="1" x14ac:dyDescent="0.25">
      <c r="A1967" s="125"/>
      <c r="B1967" s="315" t="s">
        <v>2</v>
      </c>
      <c r="C1967" s="315"/>
      <c r="D1967" s="315"/>
      <c r="E1967" s="315"/>
      <c r="F1967" s="315"/>
      <c r="G1967" s="315" t="s">
        <v>3</v>
      </c>
      <c r="H1967" s="127"/>
      <c r="I1967" s="17"/>
      <c r="J1967" s="17"/>
      <c r="K1967" s="17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</row>
    <row r="1968" spans="1:22" ht="15" customHeight="1" x14ac:dyDescent="0.25">
      <c r="A1968" s="125"/>
      <c r="B1968" s="344" t="s">
        <v>721</v>
      </c>
      <c r="C1968" s="245"/>
      <c r="D1968" s="244"/>
      <c r="E1968" s="244"/>
      <c r="F1968" s="244"/>
      <c r="G1968" s="262">
        <v>2</v>
      </c>
      <c r="H1968" s="258"/>
      <c r="I1968" s="17"/>
      <c r="J1968" s="17"/>
      <c r="K1968" s="17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</row>
    <row r="1969" spans="1:22" ht="15" customHeight="1" x14ac:dyDescent="0.25">
      <c r="A1969" s="125"/>
      <c r="B1969" s="344" t="s">
        <v>720</v>
      </c>
      <c r="C1969" s="245"/>
      <c r="D1969" s="244"/>
      <c r="E1969" s="244"/>
      <c r="F1969" s="244"/>
      <c r="G1969" s="262">
        <v>2</v>
      </c>
      <c r="H1969" s="258"/>
      <c r="I1969" s="17"/>
      <c r="J1969" s="17"/>
      <c r="K1969" s="17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</row>
    <row r="1970" spans="1:22" ht="15" customHeight="1" x14ac:dyDescent="0.25">
      <c r="A1970" s="125"/>
      <c r="B1970" s="399" t="s">
        <v>222</v>
      </c>
      <c r="C1970" s="400"/>
      <c r="D1970" s="401"/>
      <c r="E1970" s="251"/>
      <c r="F1970" s="251"/>
      <c r="G1970" s="252">
        <f>SUM(G1968:G1969)</f>
        <v>4</v>
      </c>
      <c r="H1970" s="131"/>
      <c r="I1970" s="17"/>
      <c r="J1970" s="17"/>
      <c r="K1970" s="17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</row>
    <row r="1971" spans="1:22" ht="15" customHeight="1" x14ac:dyDescent="0.25">
      <c r="A1971" s="15"/>
      <c r="B1971" s="15"/>
      <c r="C1971" s="15"/>
      <c r="D1971" s="15"/>
      <c r="E1971" s="15"/>
      <c r="F1971" s="15"/>
      <c r="G1971" s="15"/>
      <c r="H1971" s="15"/>
      <c r="I1971" s="17"/>
      <c r="J1971" s="17"/>
      <c r="K1971" s="17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</row>
    <row r="1972" spans="1:22" ht="15" customHeight="1" x14ac:dyDescent="0.25">
      <c r="A1972" s="248" t="s">
        <v>890</v>
      </c>
      <c r="B1972" s="398" t="s">
        <v>887</v>
      </c>
      <c r="C1972" s="398"/>
      <c r="D1972" s="398"/>
      <c r="E1972" s="398"/>
      <c r="F1972" s="398"/>
      <c r="G1972" s="398"/>
      <c r="H1972" s="398"/>
      <c r="I1972" s="123"/>
      <c r="J1972" s="124"/>
      <c r="K1972" s="17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</row>
    <row r="1973" spans="1:22" ht="15" customHeight="1" x14ac:dyDescent="0.25">
      <c r="A1973" s="125"/>
      <c r="B1973" s="315" t="s">
        <v>2</v>
      </c>
      <c r="C1973" s="315" t="s">
        <v>3</v>
      </c>
      <c r="D1973" s="315" t="s">
        <v>600</v>
      </c>
      <c r="E1973" s="315" t="s">
        <v>4</v>
      </c>
      <c r="F1973" s="315"/>
      <c r="G1973" s="250" t="s">
        <v>7</v>
      </c>
      <c r="H1973" s="127"/>
      <c r="I1973" s="126"/>
      <c r="J1973" s="127"/>
      <c r="K1973" s="17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</row>
    <row r="1974" spans="1:22" ht="15" customHeight="1" x14ac:dyDescent="0.25">
      <c r="A1974" s="125"/>
      <c r="B1974" s="344" t="s">
        <v>221</v>
      </c>
      <c r="C1974" s="245"/>
      <c r="D1974" s="244"/>
      <c r="E1974" s="245"/>
      <c r="F1974" s="245"/>
      <c r="G1974" s="262">
        <v>0.51</v>
      </c>
      <c r="H1974" s="258"/>
      <c r="I1974" s="137"/>
      <c r="J1974" s="258"/>
      <c r="K1974" s="17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</row>
    <row r="1975" spans="1:22" ht="15" customHeight="1" x14ac:dyDescent="0.25">
      <c r="A1975" s="125"/>
      <c r="B1975" s="344" t="s">
        <v>220</v>
      </c>
      <c r="C1975" s="245"/>
      <c r="D1975" s="244"/>
      <c r="E1975" s="245"/>
      <c r="F1975" s="245"/>
      <c r="G1975" s="262">
        <v>0.51</v>
      </c>
      <c r="H1975" s="258"/>
      <c r="I1975" s="137"/>
      <c r="J1975" s="258"/>
      <c r="K1975" s="17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</row>
    <row r="1976" spans="1:22" ht="15" customHeight="1" x14ac:dyDescent="0.25">
      <c r="A1976" s="125"/>
      <c r="B1976" s="344" t="s">
        <v>721</v>
      </c>
      <c r="C1976" s="245"/>
      <c r="D1976" s="244">
        <v>1.3</v>
      </c>
      <c r="E1976" s="244">
        <v>0.6</v>
      </c>
      <c r="F1976" s="244"/>
      <c r="G1976" s="262">
        <f>D1976*E1976</f>
        <v>0.78</v>
      </c>
      <c r="H1976" s="258"/>
      <c r="I1976" s="137"/>
      <c r="J1976" s="258"/>
      <c r="K1976" s="17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</row>
    <row r="1977" spans="1:22" ht="15" customHeight="1" x14ac:dyDescent="0.25">
      <c r="A1977" s="125"/>
      <c r="B1977" s="344" t="s">
        <v>720</v>
      </c>
      <c r="C1977" s="245"/>
      <c r="D1977" s="244">
        <v>1.3</v>
      </c>
      <c r="E1977" s="244">
        <v>0.6</v>
      </c>
      <c r="F1977" s="244"/>
      <c r="G1977" s="262">
        <f>D1977*E1977</f>
        <v>0.78</v>
      </c>
      <c r="H1977" s="258"/>
      <c r="I1977" s="137"/>
      <c r="J1977" s="258"/>
      <c r="K1977" s="17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</row>
    <row r="1978" spans="1:22" ht="15" customHeight="1" x14ac:dyDescent="0.25">
      <c r="A1978" s="125"/>
      <c r="B1978" s="399" t="s">
        <v>11</v>
      </c>
      <c r="C1978" s="400"/>
      <c r="D1978" s="401"/>
      <c r="E1978" s="251"/>
      <c r="F1978" s="251"/>
      <c r="G1978" s="252">
        <f>SUM(G1974:G1977)</f>
        <v>2.58</v>
      </c>
      <c r="H1978" s="131"/>
      <c r="I1978" s="128"/>
      <c r="J1978" s="131"/>
      <c r="K1978" s="17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</row>
    <row r="1979" spans="1:22" ht="15" customHeight="1" x14ac:dyDescent="0.25">
      <c r="A1979" s="15"/>
      <c r="B1979" s="15"/>
      <c r="C1979" s="15"/>
      <c r="D1979" s="15"/>
      <c r="E1979" s="15"/>
      <c r="F1979" s="15"/>
      <c r="G1979" s="15"/>
      <c r="H1979" s="15"/>
      <c r="I1979" s="17"/>
      <c r="J1979" s="17"/>
      <c r="K1979" s="17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</row>
    <row r="1980" spans="1:22" ht="15" customHeight="1" x14ac:dyDescent="0.25">
      <c r="A1980" s="56" t="s">
        <v>891</v>
      </c>
      <c r="B1980" s="393" t="s">
        <v>228</v>
      </c>
      <c r="C1980" s="393"/>
      <c r="D1980" s="393"/>
      <c r="E1980" s="393"/>
      <c r="F1980" s="393"/>
      <c r="G1980" s="393"/>
      <c r="H1980" s="393"/>
      <c r="I1980" s="17"/>
      <c r="J1980" s="17"/>
      <c r="K1980" s="17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</row>
    <row r="1981" spans="1:22" ht="15" customHeight="1" x14ac:dyDescent="0.25">
      <c r="A1981" s="29"/>
      <c r="B1981" s="350" t="s">
        <v>2</v>
      </c>
      <c r="C1981" s="350" t="s">
        <v>3</v>
      </c>
      <c r="D1981" s="350" t="s">
        <v>215</v>
      </c>
      <c r="E1981" s="350" t="s">
        <v>216</v>
      </c>
      <c r="F1981" s="350" t="s">
        <v>6</v>
      </c>
      <c r="G1981" s="368" t="s">
        <v>3</v>
      </c>
      <c r="H1981" s="29"/>
      <c r="I1981" s="17"/>
      <c r="J1981" s="17"/>
      <c r="K1981" s="17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</row>
    <row r="1982" spans="1:22" ht="15" customHeight="1" x14ac:dyDescent="0.25">
      <c r="A1982" s="15"/>
      <c r="B1982" s="19" t="s">
        <v>219</v>
      </c>
      <c r="C1982" s="27"/>
      <c r="D1982" s="21"/>
      <c r="E1982" s="21"/>
      <c r="F1982" s="21"/>
      <c r="G1982" s="61">
        <v>2</v>
      </c>
      <c r="H1982" s="15"/>
      <c r="I1982" s="17"/>
      <c r="J1982" s="17"/>
      <c r="K1982" s="17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</row>
    <row r="1983" spans="1:22" ht="15" customHeight="1" x14ac:dyDescent="0.25">
      <c r="A1983" s="15"/>
      <c r="B1983" s="19" t="s">
        <v>218</v>
      </c>
      <c r="C1983" s="27"/>
      <c r="D1983" s="21"/>
      <c r="E1983" s="21"/>
      <c r="F1983" s="21"/>
      <c r="G1983" s="61">
        <v>2</v>
      </c>
      <c r="H1983" s="15"/>
      <c r="I1983" s="17"/>
      <c r="J1983" s="17"/>
      <c r="K1983" s="17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</row>
    <row r="1984" spans="1:22" ht="15" customHeight="1" x14ac:dyDescent="0.25">
      <c r="A1984" s="15"/>
      <c r="B1984" s="19" t="s">
        <v>186</v>
      </c>
      <c r="C1984" s="27"/>
      <c r="D1984" s="21"/>
      <c r="E1984" s="21"/>
      <c r="F1984" s="21"/>
      <c r="G1984" s="61">
        <v>2</v>
      </c>
      <c r="H1984" s="15"/>
      <c r="I1984" s="17"/>
      <c r="J1984" s="17"/>
      <c r="K1984" s="17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</row>
    <row r="1985" spans="1:22" ht="15" customHeight="1" x14ac:dyDescent="0.25">
      <c r="A1985" s="15"/>
      <c r="B1985" s="36" t="s">
        <v>217</v>
      </c>
      <c r="C1985" s="27"/>
      <c r="D1985" s="21"/>
      <c r="E1985" s="21"/>
      <c r="F1985" s="21"/>
      <c r="G1985" s="61">
        <v>2</v>
      </c>
      <c r="H1985" s="15"/>
      <c r="I1985" s="17"/>
      <c r="J1985" s="17"/>
      <c r="K1985" s="17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</row>
    <row r="1986" spans="1:22" ht="15" customHeight="1" x14ac:dyDescent="0.25">
      <c r="A1986" s="15"/>
      <c r="B1986" s="394" t="s">
        <v>222</v>
      </c>
      <c r="C1986" s="395"/>
      <c r="D1986" s="395"/>
      <c r="E1986" s="395"/>
      <c r="F1986" s="395"/>
      <c r="G1986" s="264">
        <f>SUM(G1982:G1985)</f>
        <v>8</v>
      </c>
      <c r="H1986" s="15"/>
      <c r="I1986" s="17"/>
      <c r="J1986" s="17"/>
      <c r="K1986" s="17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</row>
    <row r="1987" spans="1:22" ht="15" customHeight="1" x14ac:dyDescent="0.25">
      <c r="A1987" s="15"/>
      <c r="B1987" s="15"/>
      <c r="C1987" s="15"/>
      <c r="D1987" s="15"/>
      <c r="E1987" s="15"/>
      <c r="F1987" s="15"/>
      <c r="G1987" s="15"/>
      <c r="H1987" s="15"/>
      <c r="I1987" s="17"/>
      <c r="J1987" s="17"/>
      <c r="K1987" s="17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</row>
    <row r="1988" spans="1:22" ht="15" customHeight="1" x14ac:dyDescent="0.25">
      <c r="A1988" s="56" t="s">
        <v>892</v>
      </c>
      <c r="B1988" s="393" t="s">
        <v>227</v>
      </c>
      <c r="C1988" s="393"/>
      <c r="D1988" s="393"/>
      <c r="E1988" s="393"/>
      <c r="F1988" s="393"/>
      <c r="G1988" s="393"/>
      <c r="H1988" s="393"/>
      <c r="I1988" s="17"/>
      <c r="J1988" s="17"/>
      <c r="K1988" s="17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</row>
    <row r="1989" spans="1:22" ht="15" customHeight="1" x14ac:dyDescent="0.25">
      <c r="A1989" s="29"/>
      <c r="B1989" s="350" t="s">
        <v>2</v>
      </c>
      <c r="C1989" s="350" t="s">
        <v>3</v>
      </c>
      <c r="D1989" s="350" t="s">
        <v>215</v>
      </c>
      <c r="E1989" s="350" t="s">
        <v>216</v>
      </c>
      <c r="F1989" s="350" t="s">
        <v>6</v>
      </c>
      <c r="G1989" s="368" t="s">
        <v>3</v>
      </c>
      <c r="H1989" s="29"/>
      <c r="I1989" s="17"/>
      <c r="J1989" s="17"/>
      <c r="K1989" s="17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</row>
    <row r="1990" spans="1:22" ht="15" customHeight="1" x14ac:dyDescent="0.25">
      <c r="A1990" s="15"/>
      <c r="B1990" s="19" t="s">
        <v>219</v>
      </c>
      <c r="C1990" s="27"/>
      <c r="D1990" s="21"/>
      <c r="E1990" s="21"/>
      <c r="F1990" s="21"/>
      <c r="G1990" s="61">
        <v>1</v>
      </c>
      <c r="H1990" s="15"/>
      <c r="I1990" s="17"/>
      <c r="J1990" s="17"/>
      <c r="K1990" s="17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</row>
    <row r="1991" spans="1:22" ht="15" customHeight="1" x14ac:dyDescent="0.25">
      <c r="A1991" s="15"/>
      <c r="B1991" s="19" t="s">
        <v>218</v>
      </c>
      <c r="C1991" s="27"/>
      <c r="D1991" s="21"/>
      <c r="E1991" s="21"/>
      <c r="F1991" s="21"/>
      <c r="G1991" s="61">
        <v>1</v>
      </c>
      <c r="H1991" s="15"/>
      <c r="I1991" s="17"/>
      <c r="J1991" s="17"/>
      <c r="K1991" s="17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</row>
    <row r="1992" spans="1:22" ht="15" customHeight="1" x14ac:dyDescent="0.25">
      <c r="A1992" s="15"/>
      <c r="B1992" s="19" t="s">
        <v>186</v>
      </c>
      <c r="C1992" s="27"/>
      <c r="D1992" s="21"/>
      <c r="E1992" s="21"/>
      <c r="F1992" s="21"/>
      <c r="G1992" s="61">
        <v>7</v>
      </c>
      <c r="H1992" s="15"/>
      <c r="I1992" s="17"/>
      <c r="J1992" s="17"/>
      <c r="K1992" s="17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</row>
    <row r="1993" spans="1:22" ht="15" customHeight="1" x14ac:dyDescent="0.25">
      <c r="A1993" s="15"/>
      <c r="B1993" s="36" t="s">
        <v>217</v>
      </c>
      <c r="C1993" s="76"/>
      <c r="D1993" s="26"/>
      <c r="E1993" s="26"/>
      <c r="F1993" s="26"/>
      <c r="G1993" s="77">
        <v>5</v>
      </c>
      <c r="H1993" s="15"/>
      <c r="I1993" s="17"/>
      <c r="J1993" s="17"/>
      <c r="K1993" s="17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</row>
    <row r="1994" spans="1:22" ht="15" customHeight="1" x14ac:dyDescent="0.25">
      <c r="A1994" s="15"/>
      <c r="B1994" s="394" t="s">
        <v>222</v>
      </c>
      <c r="C1994" s="395"/>
      <c r="D1994" s="395"/>
      <c r="E1994" s="395"/>
      <c r="F1994" s="395"/>
      <c r="G1994" s="264">
        <f>SUM(G1990:G1993)</f>
        <v>14</v>
      </c>
      <c r="H1994" s="15"/>
      <c r="I1994" s="17"/>
      <c r="J1994" s="17"/>
      <c r="K1994" s="17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</row>
    <row r="1995" spans="1:22" ht="15" customHeight="1" x14ac:dyDescent="0.25">
      <c r="A1995" s="15"/>
      <c r="B1995" s="15"/>
      <c r="C1995" s="15"/>
      <c r="D1995" s="15"/>
      <c r="E1995" s="15"/>
      <c r="F1995" s="15"/>
      <c r="G1995" s="15"/>
      <c r="H1995" s="15"/>
      <c r="I1995" s="17"/>
      <c r="J1995" s="17"/>
      <c r="K1995" s="17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</row>
    <row r="1996" spans="1:22" ht="15" customHeight="1" x14ac:dyDescent="0.25">
      <c r="A1996" s="52" t="s">
        <v>894</v>
      </c>
      <c r="B1996" s="393" t="s">
        <v>893</v>
      </c>
      <c r="C1996" s="393"/>
      <c r="D1996" s="393"/>
      <c r="E1996" s="393"/>
      <c r="F1996" s="393"/>
      <c r="G1996" s="393"/>
      <c r="H1996" s="393"/>
      <c r="I1996" s="18"/>
      <c r="J1996" s="18"/>
      <c r="K1996" s="18"/>
      <c r="M1996" s="6"/>
      <c r="N1996" s="6"/>
      <c r="O1996" s="6"/>
      <c r="P1996" s="6"/>
      <c r="Q1996" s="6"/>
      <c r="R1996" s="5"/>
      <c r="S1996" s="5"/>
      <c r="T1996" s="5"/>
      <c r="U1996" s="5"/>
      <c r="V1996" s="5"/>
    </row>
    <row r="1997" spans="1:22" ht="15" customHeight="1" x14ac:dyDescent="0.25">
      <c r="A1997" s="31"/>
      <c r="B1997" s="350" t="s">
        <v>2</v>
      </c>
      <c r="C1997" s="350" t="s">
        <v>3</v>
      </c>
      <c r="D1997" s="350" t="s">
        <v>215</v>
      </c>
      <c r="E1997" s="350" t="s">
        <v>216</v>
      </c>
      <c r="F1997" s="350" t="s">
        <v>6</v>
      </c>
      <c r="G1997" s="368" t="s">
        <v>3</v>
      </c>
      <c r="H1997" s="29"/>
      <c r="I1997" s="58"/>
      <c r="J1997" s="58"/>
      <c r="K1997" s="32"/>
      <c r="L1997" s="2"/>
      <c r="M1997" s="6"/>
      <c r="N1997" s="6"/>
      <c r="O1997" s="6"/>
      <c r="P1997" s="6"/>
      <c r="Q1997" s="5"/>
      <c r="R1997" s="5"/>
      <c r="S1997" s="5"/>
      <c r="T1997" s="5"/>
    </row>
    <row r="1998" spans="1:22" ht="15" customHeight="1" x14ac:dyDescent="0.25">
      <c r="A1998" s="15"/>
      <c r="B1998" s="19" t="s">
        <v>219</v>
      </c>
      <c r="C1998" s="27"/>
      <c r="D1998" s="21"/>
      <c r="E1998" s="21"/>
      <c r="F1998" s="21"/>
      <c r="G1998" s="61">
        <v>2</v>
      </c>
      <c r="H1998" s="15"/>
      <c r="I1998" s="58"/>
      <c r="J1998" s="58"/>
      <c r="K1998" s="32"/>
      <c r="L1998" s="2"/>
      <c r="M1998" s="6"/>
      <c r="N1998" s="6"/>
      <c r="O1998" s="6"/>
      <c r="P1998" s="2"/>
    </row>
    <row r="1999" spans="1:22" ht="15" customHeight="1" x14ac:dyDescent="0.25">
      <c r="A1999" s="15"/>
      <c r="B1999" s="19" t="s">
        <v>218</v>
      </c>
      <c r="C1999" s="27"/>
      <c r="D1999" s="21"/>
      <c r="E1999" s="21"/>
      <c r="F1999" s="21"/>
      <c r="G1999" s="61">
        <v>2</v>
      </c>
      <c r="H1999" s="15"/>
      <c r="I1999" s="58"/>
      <c r="J1999" s="58"/>
      <c r="K1999" s="32"/>
      <c r="L1999" s="2"/>
      <c r="M1999" s="6"/>
      <c r="N1999" s="6"/>
      <c r="O1999" s="6"/>
      <c r="P1999" s="4"/>
    </row>
    <row r="2000" spans="1:22" ht="15" customHeight="1" x14ac:dyDescent="0.25">
      <c r="A2000" s="15"/>
      <c r="B2000" s="344" t="s">
        <v>221</v>
      </c>
      <c r="C2000" s="27"/>
      <c r="D2000" s="21"/>
      <c r="E2000" s="21"/>
      <c r="F2000" s="21"/>
      <c r="G2000" s="61">
        <v>1</v>
      </c>
      <c r="H2000" s="15"/>
      <c r="I2000" s="58"/>
      <c r="J2000" s="58"/>
      <c r="K2000" s="32"/>
      <c r="L2000" s="2"/>
      <c r="M2000" s="6"/>
      <c r="N2000" s="6"/>
      <c r="O2000" s="6"/>
      <c r="P2000" s="378"/>
    </row>
    <row r="2001" spans="1:17" ht="15" customHeight="1" x14ac:dyDescent="0.25">
      <c r="A2001" s="15"/>
      <c r="B2001" s="344" t="s">
        <v>220</v>
      </c>
      <c r="C2001" s="27"/>
      <c r="D2001" s="21"/>
      <c r="E2001" s="21"/>
      <c r="F2001" s="21"/>
      <c r="G2001" s="61">
        <v>1</v>
      </c>
      <c r="H2001" s="15"/>
      <c r="I2001" s="58"/>
      <c r="J2001" s="58"/>
      <c r="K2001" s="32"/>
      <c r="L2001" s="2"/>
      <c r="M2001" s="6"/>
      <c r="N2001" s="6"/>
      <c r="O2001" s="6"/>
      <c r="P2001" s="378"/>
    </row>
    <row r="2002" spans="1:17" ht="15" customHeight="1" x14ac:dyDescent="0.25">
      <c r="A2002" s="15"/>
      <c r="B2002" s="19" t="s">
        <v>186</v>
      </c>
      <c r="C2002" s="27"/>
      <c r="D2002" s="21"/>
      <c r="E2002" s="21"/>
      <c r="F2002" s="21"/>
      <c r="G2002" s="61">
        <v>2</v>
      </c>
      <c r="H2002" s="15"/>
      <c r="I2002" s="58"/>
      <c r="J2002" s="58"/>
      <c r="K2002" s="32"/>
      <c r="L2002" s="2"/>
      <c r="M2002" s="6"/>
      <c r="N2002" s="6"/>
      <c r="O2002" s="6"/>
      <c r="P2002" s="2"/>
    </row>
    <row r="2003" spans="1:17" ht="15" customHeight="1" x14ac:dyDescent="0.25">
      <c r="A2003" s="15"/>
      <c r="B2003" s="36" t="s">
        <v>217</v>
      </c>
      <c r="C2003" s="27"/>
      <c r="D2003" s="21"/>
      <c r="E2003" s="21"/>
      <c r="F2003" s="21"/>
      <c r="G2003" s="61">
        <v>2</v>
      </c>
      <c r="H2003" s="15"/>
      <c r="I2003" s="58"/>
      <c r="J2003" s="58"/>
      <c r="K2003" s="32"/>
      <c r="L2003" s="2"/>
      <c r="M2003" s="6"/>
      <c r="N2003" s="6"/>
      <c r="O2003" s="6"/>
      <c r="P2003" s="2"/>
    </row>
    <row r="2004" spans="1:17" ht="15" customHeight="1" x14ac:dyDescent="0.25">
      <c r="A2004" s="15"/>
      <c r="B2004" s="394" t="s">
        <v>222</v>
      </c>
      <c r="C2004" s="395"/>
      <c r="D2004" s="395"/>
      <c r="E2004" s="395"/>
      <c r="F2004" s="395"/>
      <c r="G2004" s="264">
        <f>SUM(G1998:G2003)</f>
        <v>10</v>
      </c>
      <c r="H2004" s="15"/>
      <c r="I2004" s="58"/>
      <c r="J2004" s="58"/>
      <c r="K2004" s="32"/>
      <c r="L2004" s="4"/>
      <c r="M2004" s="2"/>
      <c r="N2004" s="2"/>
      <c r="O2004" s="2"/>
      <c r="P2004" s="2"/>
    </row>
    <row r="2005" spans="1:17" ht="15" customHeight="1" x14ac:dyDescent="0.25">
      <c r="A2005" s="15"/>
      <c r="B2005" s="28"/>
      <c r="C2005" s="28"/>
      <c r="D2005" s="28"/>
      <c r="E2005" s="28"/>
      <c r="F2005" s="28"/>
      <c r="G2005" s="28"/>
      <c r="H2005" s="28"/>
      <c r="I2005" s="18"/>
      <c r="J2005" s="58"/>
      <c r="K2005" s="58"/>
      <c r="M2005" s="2"/>
      <c r="N2005" s="2"/>
      <c r="O2005" s="2"/>
      <c r="P2005" s="2"/>
      <c r="Q2005" s="2"/>
    </row>
    <row r="2006" spans="1:17" ht="15" customHeight="1" x14ac:dyDescent="0.25">
      <c r="A2006" s="56" t="s">
        <v>895</v>
      </c>
      <c r="B2006" s="393" t="s">
        <v>229</v>
      </c>
      <c r="C2006" s="393"/>
      <c r="D2006" s="393"/>
      <c r="E2006" s="393"/>
      <c r="F2006" s="393"/>
      <c r="G2006" s="393"/>
      <c r="H2006" s="393"/>
      <c r="I2006" s="18"/>
      <c r="J2006" s="58"/>
      <c r="K2006" s="58"/>
      <c r="M2006" s="2"/>
      <c r="N2006" s="2"/>
      <c r="O2006" s="2"/>
      <c r="P2006" s="2"/>
      <c r="Q2006" s="2"/>
    </row>
    <row r="2007" spans="1:17" ht="15" customHeight="1" x14ac:dyDescent="0.25">
      <c r="A2007" s="29"/>
      <c r="B2007" s="350" t="s">
        <v>2</v>
      </c>
      <c r="C2007" s="350" t="s">
        <v>3</v>
      </c>
      <c r="D2007" s="350" t="s">
        <v>215</v>
      </c>
      <c r="E2007" s="350" t="s">
        <v>216</v>
      </c>
      <c r="F2007" s="350" t="s">
        <v>6</v>
      </c>
      <c r="G2007" s="368" t="s">
        <v>3</v>
      </c>
      <c r="H2007" s="29"/>
      <c r="I2007" s="58"/>
      <c r="J2007" s="58"/>
      <c r="K2007" s="32"/>
      <c r="L2007" s="2"/>
      <c r="M2007" s="4"/>
      <c r="N2007" s="4"/>
      <c r="O2007" s="2"/>
      <c r="P2007" s="2"/>
    </row>
    <row r="2008" spans="1:17" ht="15" customHeight="1" x14ac:dyDescent="0.25">
      <c r="A2008" s="15"/>
      <c r="B2008" s="19" t="s">
        <v>219</v>
      </c>
      <c r="C2008" s="27"/>
      <c r="D2008" s="21"/>
      <c r="E2008" s="21"/>
      <c r="F2008" s="21"/>
      <c r="G2008" s="61">
        <v>1</v>
      </c>
      <c r="H2008" s="15"/>
      <c r="I2008" s="17"/>
      <c r="J2008" s="18"/>
      <c r="K2008" s="32"/>
      <c r="L2008" s="2"/>
      <c r="M2008" s="2"/>
      <c r="N2008" s="2"/>
      <c r="O2008" s="2"/>
      <c r="P2008" s="2"/>
    </row>
    <row r="2009" spans="1:17" ht="15" customHeight="1" x14ac:dyDescent="0.25">
      <c r="A2009" s="15"/>
      <c r="B2009" s="19" t="s">
        <v>218</v>
      </c>
      <c r="C2009" s="27"/>
      <c r="D2009" s="21"/>
      <c r="E2009" s="21"/>
      <c r="F2009" s="21"/>
      <c r="G2009" s="61">
        <v>1</v>
      </c>
      <c r="H2009" s="15"/>
      <c r="I2009" s="17"/>
      <c r="J2009" s="18"/>
      <c r="K2009" s="32"/>
      <c r="L2009" s="2"/>
      <c r="M2009" s="2"/>
      <c r="N2009" s="2"/>
      <c r="O2009" s="2"/>
      <c r="P2009" s="2"/>
    </row>
    <row r="2010" spans="1:17" ht="15" customHeight="1" x14ac:dyDescent="0.25">
      <c r="A2010" s="15"/>
      <c r="B2010" s="344" t="s">
        <v>221</v>
      </c>
      <c r="C2010" s="27"/>
      <c r="D2010" s="21"/>
      <c r="E2010" s="21"/>
      <c r="F2010" s="21"/>
      <c r="G2010" s="61">
        <v>1</v>
      </c>
      <c r="H2010" s="15"/>
      <c r="I2010" s="17"/>
      <c r="J2010" s="18"/>
      <c r="K2010" s="32"/>
      <c r="L2010" s="2"/>
      <c r="M2010" s="2"/>
      <c r="N2010" s="2"/>
      <c r="O2010" s="2"/>
      <c r="P2010" s="2"/>
    </row>
    <row r="2011" spans="1:17" ht="15" customHeight="1" x14ac:dyDescent="0.25">
      <c r="A2011" s="15"/>
      <c r="B2011" s="344" t="s">
        <v>220</v>
      </c>
      <c r="C2011" s="27"/>
      <c r="D2011" s="21"/>
      <c r="E2011" s="21"/>
      <c r="F2011" s="21"/>
      <c r="G2011" s="61">
        <v>1</v>
      </c>
      <c r="H2011" s="15"/>
      <c r="I2011" s="17"/>
      <c r="J2011" s="18"/>
      <c r="K2011" s="32"/>
      <c r="L2011" s="2"/>
      <c r="M2011" s="2"/>
      <c r="N2011" s="2"/>
      <c r="O2011" s="2"/>
      <c r="P2011" s="2"/>
    </row>
    <row r="2012" spans="1:17" ht="15" customHeight="1" x14ac:dyDescent="0.25">
      <c r="A2012" s="15"/>
      <c r="B2012" s="19" t="s">
        <v>186</v>
      </c>
      <c r="C2012" s="27"/>
      <c r="D2012" s="21"/>
      <c r="E2012" s="21"/>
      <c r="F2012" s="21"/>
      <c r="G2012" s="61">
        <v>1</v>
      </c>
      <c r="H2012" s="15"/>
      <c r="I2012" s="17"/>
      <c r="J2012" s="18"/>
      <c r="K2012" s="32"/>
      <c r="L2012" s="2"/>
      <c r="M2012" s="2"/>
      <c r="N2012" s="2"/>
      <c r="O2012" s="2"/>
      <c r="P2012" s="2"/>
    </row>
    <row r="2013" spans="1:17" ht="15" customHeight="1" x14ac:dyDescent="0.25">
      <c r="A2013" s="15"/>
      <c r="B2013" s="36" t="s">
        <v>217</v>
      </c>
      <c r="C2013" s="27"/>
      <c r="D2013" s="21"/>
      <c r="E2013" s="21"/>
      <c r="F2013" s="21"/>
      <c r="G2013" s="61">
        <v>1</v>
      </c>
      <c r="H2013" s="15"/>
      <c r="I2013" s="17"/>
      <c r="J2013" s="18"/>
      <c r="K2013" s="32"/>
      <c r="L2013" s="2"/>
      <c r="M2013" s="2"/>
      <c r="N2013" s="2"/>
      <c r="O2013" s="2"/>
      <c r="P2013" s="2"/>
    </row>
    <row r="2014" spans="1:17" ht="15" customHeight="1" x14ac:dyDescent="0.25">
      <c r="A2014" s="15"/>
      <c r="B2014" s="394" t="s">
        <v>222</v>
      </c>
      <c r="C2014" s="395"/>
      <c r="D2014" s="395"/>
      <c r="E2014" s="395"/>
      <c r="F2014" s="395"/>
      <c r="G2014" s="264">
        <f>SUM(G2008:G2013)</f>
        <v>6</v>
      </c>
      <c r="H2014" s="15"/>
      <c r="I2014" s="17"/>
      <c r="J2014" s="18"/>
      <c r="K2014" s="32"/>
      <c r="L2014" s="2"/>
      <c r="M2014" s="2"/>
      <c r="N2014" s="2"/>
      <c r="O2014" s="2"/>
      <c r="P2014" s="2"/>
    </row>
    <row r="2015" spans="1:17" ht="15" customHeight="1" x14ac:dyDescent="0.25">
      <c r="A2015" s="15"/>
      <c r="B2015" s="28"/>
      <c r="C2015" s="28"/>
      <c r="D2015" s="28"/>
      <c r="E2015" s="28"/>
      <c r="F2015" s="28"/>
      <c r="G2015" s="28"/>
      <c r="H2015" s="28"/>
      <c r="I2015" s="18"/>
      <c r="J2015" s="17"/>
      <c r="K2015" s="18"/>
      <c r="M2015" s="2"/>
      <c r="N2015" s="2"/>
      <c r="O2015" s="2"/>
      <c r="P2015" s="2"/>
      <c r="Q2015" s="2"/>
    </row>
    <row r="2016" spans="1:17" ht="15" customHeight="1" x14ac:dyDescent="0.25">
      <c r="A2016" s="52" t="s">
        <v>897</v>
      </c>
      <c r="B2016" s="393" t="s">
        <v>896</v>
      </c>
      <c r="C2016" s="393"/>
      <c r="D2016" s="393"/>
      <c r="E2016" s="393"/>
      <c r="F2016" s="393"/>
      <c r="G2016" s="393"/>
      <c r="H2016" s="393"/>
      <c r="I2016" s="18"/>
      <c r="J2016" s="58"/>
      <c r="K2016" s="18"/>
      <c r="M2016" s="2"/>
      <c r="N2016" s="2"/>
      <c r="O2016" s="2"/>
      <c r="P2016" s="2"/>
      <c r="Q2016" s="2"/>
    </row>
    <row r="2017" spans="1:17" ht="15" customHeight="1" x14ac:dyDescent="0.25">
      <c r="A2017" s="15"/>
      <c r="B2017" s="350" t="s">
        <v>2</v>
      </c>
      <c r="C2017" s="350" t="s">
        <v>3</v>
      </c>
      <c r="D2017" s="350" t="s">
        <v>215</v>
      </c>
      <c r="E2017" s="350" t="s">
        <v>216</v>
      </c>
      <c r="F2017" s="350" t="s">
        <v>6</v>
      </c>
      <c r="G2017" s="368" t="s">
        <v>3</v>
      </c>
      <c r="H2017" s="120"/>
      <c r="I2017" s="58"/>
      <c r="J2017" s="18"/>
      <c r="K2017" s="32"/>
      <c r="L2017" s="2"/>
      <c r="M2017" s="2"/>
      <c r="N2017" s="2"/>
      <c r="O2017" s="2"/>
      <c r="P2017" s="2"/>
    </row>
    <row r="2018" spans="1:17" ht="15" customHeight="1" x14ac:dyDescent="0.25">
      <c r="A2018" s="15"/>
      <c r="B2018" s="19" t="s">
        <v>221</v>
      </c>
      <c r="C2018" s="27"/>
      <c r="D2018" s="21"/>
      <c r="E2018" s="21"/>
      <c r="F2018" s="21"/>
      <c r="G2018" s="61">
        <v>1</v>
      </c>
      <c r="I2018" s="17"/>
      <c r="J2018" s="18"/>
      <c r="K2018" s="32"/>
      <c r="L2018" s="2"/>
      <c r="M2018" s="2"/>
      <c r="N2018" s="2"/>
      <c r="O2018" s="2"/>
      <c r="P2018" s="2"/>
    </row>
    <row r="2019" spans="1:17" ht="15" customHeight="1" x14ac:dyDescent="0.25">
      <c r="A2019" s="15"/>
      <c r="B2019" s="19" t="s">
        <v>230</v>
      </c>
      <c r="C2019" s="27"/>
      <c r="D2019" s="21"/>
      <c r="E2019" s="21"/>
      <c r="F2019" s="21"/>
      <c r="G2019" s="61">
        <v>1</v>
      </c>
      <c r="I2019" s="17"/>
      <c r="J2019" s="18"/>
      <c r="K2019" s="32"/>
      <c r="L2019" s="2"/>
      <c r="M2019" s="2"/>
      <c r="N2019" s="2"/>
      <c r="O2019" s="2"/>
      <c r="P2019" s="2"/>
    </row>
    <row r="2020" spans="1:17" ht="15" customHeight="1" x14ac:dyDescent="0.25">
      <c r="A2020" s="15"/>
      <c r="B2020" s="19" t="s">
        <v>219</v>
      </c>
      <c r="C2020" s="27"/>
      <c r="D2020" s="21"/>
      <c r="E2020" s="21"/>
      <c r="F2020" s="21"/>
      <c r="G2020" s="61">
        <v>1</v>
      </c>
      <c r="I2020" s="17"/>
      <c r="J2020" s="18"/>
      <c r="K2020" s="32"/>
      <c r="L2020" s="2"/>
      <c r="M2020" s="2"/>
      <c r="N2020" s="2"/>
      <c r="O2020" s="2"/>
      <c r="P2020" s="2"/>
    </row>
    <row r="2021" spans="1:17" ht="15" customHeight="1" x14ac:dyDescent="0.25">
      <c r="A2021" s="15"/>
      <c r="B2021" s="19" t="s">
        <v>218</v>
      </c>
      <c r="C2021" s="27"/>
      <c r="D2021" s="21"/>
      <c r="E2021" s="21"/>
      <c r="F2021" s="21"/>
      <c r="G2021" s="61">
        <v>1</v>
      </c>
      <c r="I2021" s="17"/>
      <c r="J2021" s="18"/>
      <c r="K2021" s="32"/>
      <c r="L2021" s="2"/>
      <c r="M2021" s="2"/>
      <c r="N2021" s="2"/>
      <c r="O2021" s="2"/>
      <c r="P2021" s="2"/>
    </row>
    <row r="2022" spans="1:17" ht="15" customHeight="1" x14ac:dyDescent="0.25">
      <c r="A2022" s="15"/>
      <c r="B2022" s="19" t="s">
        <v>186</v>
      </c>
      <c r="C2022" s="27"/>
      <c r="D2022" s="21"/>
      <c r="E2022" s="21"/>
      <c r="F2022" s="21"/>
      <c r="G2022" s="61">
        <v>1</v>
      </c>
      <c r="I2022" s="17"/>
      <c r="J2022" s="18"/>
      <c r="K2022" s="32"/>
      <c r="L2022" s="2"/>
      <c r="M2022" s="2"/>
      <c r="N2022" s="2"/>
      <c r="O2022" s="2"/>
      <c r="P2022" s="2"/>
    </row>
    <row r="2023" spans="1:17" ht="15" customHeight="1" x14ac:dyDescent="0.25">
      <c r="A2023" s="15"/>
      <c r="B2023" s="36" t="s">
        <v>217</v>
      </c>
      <c r="C2023" s="27"/>
      <c r="D2023" s="21"/>
      <c r="E2023" s="21"/>
      <c r="F2023" s="21"/>
      <c r="G2023" s="61">
        <v>1</v>
      </c>
      <c r="I2023" s="17"/>
      <c r="J2023" s="32"/>
      <c r="K2023" s="32"/>
      <c r="L2023" s="2"/>
      <c r="M2023" s="2"/>
      <c r="N2023" s="2"/>
      <c r="O2023" s="2"/>
      <c r="P2023" s="2"/>
    </row>
    <row r="2024" spans="1:17" ht="15" customHeight="1" x14ac:dyDescent="0.25">
      <c r="A2024" s="28"/>
      <c r="B2024" s="394" t="s">
        <v>222</v>
      </c>
      <c r="C2024" s="395"/>
      <c r="D2024" s="395"/>
      <c r="E2024" s="395"/>
      <c r="F2024" s="395"/>
      <c r="G2024" s="264">
        <f>SUM(G2018:G2023)</f>
        <v>6</v>
      </c>
      <c r="H2024" s="28"/>
      <c r="I2024" s="32"/>
      <c r="J2024" s="32"/>
      <c r="K2024" s="32"/>
      <c r="M2024" s="2"/>
      <c r="N2024" s="2"/>
      <c r="O2024" s="2"/>
      <c r="P2024" s="2"/>
      <c r="Q2024" s="2"/>
    </row>
    <row r="2025" spans="1:17" ht="15" customHeight="1" x14ac:dyDescent="0.25">
      <c r="I2025" s="78"/>
      <c r="J2025" s="78"/>
      <c r="K2025" s="32"/>
      <c r="M2025" s="2"/>
      <c r="N2025" s="2"/>
      <c r="O2025" s="2"/>
      <c r="P2025" s="2"/>
      <c r="Q2025" s="2"/>
    </row>
    <row r="2026" spans="1:17" ht="15" customHeight="1" x14ac:dyDescent="0.25">
      <c r="A2026" s="52" t="s">
        <v>899</v>
      </c>
      <c r="B2026" s="345" t="s">
        <v>898</v>
      </c>
      <c r="C2026" s="75"/>
      <c r="D2026" s="75"/>
      <c r="E2026" s="75"/>
      <c r="F2026" s="75"/>
      <c r="G2026" s="75"/>
      <c r="I2026" s="58"/>
      <c r="J2026" s="32"/>
      <c r="K2026" s="32"/>
      <c r="L2026" s="2"/>
      <c r="M2026" s="2"/>
      <c r="N2026" s="2"/>
      <c r="O2026" s="2"/>
      <c r="P2026" s="2"/>
    </row>
    <row r="2027" spans="1:17" ht="15" customHeight="1" x14ac:dyDescent="0.25">
      <c r="A2027" s="29"/>
      <c r="B2027" s="347" t="s">
        <v>2</v>
      </c>
      <c r="C2027" s="347" t="s">
        <v>3</v>
      </c>
      <c r="D2027" s="347" t="s">
        <v>215</v>
      </c>
      <c r="E2027" s="347" t="s">
        <v>216</v>
      </c>
      <c r="F2027" s="347" t="s">
        <v>6</v>
      </c>
      <c r="G2027" s="265" t="s">
        <v>3</v>
      </c>
      <c r="I2027" s="17"/>
      <c r="J2027" s="32"/>
      <c r="K2027" s="32"/>
      <c r="L2027" s="2"/>
      <c r="M2027" s="2"/>
      <c r="N2027" s="2"/>
      <c r="O2027" s="2"/>
      <c r="P2027" s="2"/>
    </row>
    <row r="2028" spans="1:17" ht="15" customHeight="1" x14ac:dyDescent="0.25">
      <c r="A2028" s="15"/>
      <c r="B2028" s="19" t="s">
        <v>221</v>
      </c>
      <c r="C2028" s="27"/>
      <c r="D2028" s="21"/>
      <c r="E2028" s="21"/>
      <c r="F2028" s="21"/>
      <c r="G2028" s="61">
        <v>1</v>
      </c>
      <c r="I2028" s="17"/>
      <c r="J2028" s="32"/>
      <c r="K2028" s="32"/>
      <c r="L2028" s="2"/>
      <c r="M2028" s="2"/>
      <c r="N2028" s="2"/>
      <c r="O2028" s="2"/>
      <c r="P2028" s="2"/>
    </row>
    <row r="2029" spans="1:17" ht="15" customHeight="1" x14ac:dyDescent="0.25">
      <c r="A2029" s="15"/>
      <c r="B2029" s="19" t="s">
        <v>230</v>
      </c>
      <c r="C2029" s="27"/>
      <c r="D2029" s="21"/>
      <c r="E2029" s="21"/>
      <c r="F2029" s="21"/>
      <c r="G2029" s="61">
        <v>1</v>
      </c>
      <c r="I2029" s="17"/>
      <c r="J2029" s="32"/>
      <c r="K2029" s="32"/>
      <c r="L2029" s="2"/>
      <c r="M2029" s="2"/>
      <c r="N2029" s="2"/>
      <c r="O2029" s="2"/>
      <c r="P2029" s="2"/>
    </row>
    <row r="2030" spans="1:17" ht="15" customHeight="1" x14ac:dyDescent="0.25">
      <c r="A2030" s="15"/>
      <c r="B2030" s="19" t="s">
        <v>219</v>
      </c>
      <c r="C2030" s="27"/>
      <c r="D2030" s="21"/>
      <c r="E2030" s="21"/>
      <c r="F2030" s="21"/>
      <c r="G2030" s="61">
        <v>1</v>
      </c>
      <c r="I2030" s="17"/>
      <c r="J2030" s="32"/>
      <c r="K2030" s="32"/>
      <c r="L2030" s="2"/>
      <c r="M2030" s="2"/>
      <c r="N2030" s="2"/>
      <c r="O2030" s="2"/>
      <c r="P2030" s="2"/>
    </row>
    <row r="2031" spans="1:17" ht="15" customHeight="1" x14ac:dyDescent="0.25">
      <c r="A2031" s="15"/>
      <c r="B2031" s="19" t="s">
        <v>218</v>
      </c>
      <c r="C2031" s="27"/>
      <c r="D2031" s="21"/>
      <c r="E2031" s="21"/>
      <c r="F2031" s="21"/>
      <c r="G2031" s="61">
        <v>1</v>
      </c>
      <c r="I2031" s="17"/>
      <c r="J2031" s="32"/>
      <c r="K2031" s="32"/>
      <c r="L2031" s="2"/>
      <c r="M2031" s="2"/>
      <c r="N2031" s="2"/>
      <c r="O2031" s="2"/>
      <c r="P2031" s="2"/>
    </row>
    <row r="2032" spans="1:17" ht="15" customHeight="1" x14ac:dyDescent="0.25">
      <c r="A2032" s="15"/>
      <c r="B2032" s="19" t="s">
        <v>186</v>
      </c>
      <c r="C2032" s="27"/>
      <c r="D2032" s="21"/>
      <c r="E2032" s="21"/>
      <c r="F2032" s="21"/>
      <c r="G2032" s="61">
        <v>1</v>
      </c>
      <c r="I2032" s="17"/>
      <c r="J2032" s="32"/>
      <c r="K2032" s="32"/>
      <c r="L2032" s="2"/>
      <c r="M2032" s="2"/>
      <c r="N2032" s="2"/>
      <c r="O2032" s="2"/>
      <c r="P2032" s="2"/>
    </row>
    <row r="2033" spans="1:16" ht="15" customHeight="1" x14ac:dyDescent="0.25">
      <c r="A2033" s="15"/>
      <c r="B2033" s="36" t="s">
        <v>217</v>
      </c>
      <c r="C2033" s="27"/>
      <c r="D2033" s="21"/>
      <c r="E2033" s="21"/>
      <c r="F2033" s="21"/>
      <c r="G2033" s="61">
        <v>1</v>
      </c>
      <c r="I2033" s="17"/>
      <c r="J2033" s="32"/>
      <c r="K2033" s="32"/>
      <c r="L2033" s="2"/>
      <c r="M2033" s="2"/>
      <c r="N2033" s="2"/>
      <c r="O2033" s="2"/>
      <c r="P2033" s="2"/>
    </row>
    <row r="2034" spans="1:16" ht="15" customHeight="1" x14ac:dyDescent="0.25">
      <c r="A2034" s="15"/>
      <c r="B2034" s="36" t="s">
        <v>30</v>
      </c>
      <c r="C2034" s="27"/>
      <c r="D2034" s="21"/>
      <c r="E2034" s="21"/>
      <c r="F2034" s="21"/>
      <c r="G2034" s="61">
        <v>1</v>
      </c>
      <c r="I2034" s="17"/>
      <c r="J2034" s="32"/>
      <c r="K2034" s="32"/>
      <c r="L2034" s="2"/>
      <c r="M2034" s="2"/>
      <c r="N2034" s="2"/>
      <c r="O2034" s="2"/>
      <c r="P2034" s="2"/>
    </row>
    <row r="2035" spans="1:16" ht="15" customHeight="1" x14ac:dyDescent="0.25">
      <c r="A2035" s="15"/>
      <c r="B2035" s="36" t="s">
        <v>10</v>
      </c>
      <c r="C2035" s="27"/>
      <c r="D2035" s="21"/>
      <c r="E2035" s="21"/>
      <c r="F2035" s="21"/>
      <c r="G2035" s="61">
        <v>1</v>
      </c>
      <c r="I2035" s="17"/>
      <c r="J2035" s="32"/>
      <c r="K2035" s="32"/>
      <c r="L2035" s="2"/>
      <c r="M2035" s="2"/>
      <c r="N2035" s="2"/>
      <c r="O2035" s="2"/>
      <c r="P2035" s="2"/>
    </row>
    <row r="2036" spans="1:16" ht="15" customHeight="1" x14ac:dyDescent="0.25">
      <c r="A2036" s="15"/>
      <c r="B2036" s="36" t="s">
        <v>178</v>
      </c>
      <c r="C2036" s="27"/>
      <c r="D2036" s="21"/>
      <c r="E2036" s="21"/>
      <c r="F2036" s="21"/>
      <c r="G2036" s="61">
        <v>2</v>
      </c>
      <c r="I2036" s="17"/>
      <c r="J2036" s="32"/>
      <c r="K2036" s="32"/>
      <c r="L2036" s="2"/>
      <c r="M2036" s="2"/>
      <c r="N2036" s="2"/>
      <c r="O2036" s="2"/>
      <c r="P2036" s="2"/>
    </row>
    <row r="2037" spans="1:16" ht="15" customHeight="1" x14ac:dyDescent="0.25">
      <c r="A2037" s="15"/>
      <c r="B2037" s="343" t="s">
        <v>760</v>
      </c>
      <c r="C2037" s="27"/>
      <c r="D2037" s="21"/>
      <c r="E2037" s="21"/>
      <c r="F2037" s="21"/>
      <c r="G2037" s="61">
        <v>1</v>
      </c>
      <c r="I2037" s="17"/>
      <c r="J2037" s="32"/>
      <c r="K2037" s="32"/>
      <c r="L2037" s="2"/>
      <c r="M2037" s="2"/>
      <c r="N2037" s="2"/>
      <c r="O2037" s="2"/>
      <c r="P2037" s="2"/>
    </row>
    <row r="2038" spans="1:16" ht="15" customHeight="1" x14ac:dyDescent="0.25">
      <c r="A2038" s="15"/>
      <c r="B2038" s="343" t="s">
        <v>872</v>
      </c>
      <c r="C2038" s="27"/>
      <c r="D2038" s="21"/>
      <c r="E2038" s="21"/>
      <c r="F2038" s="21"/>
      <c r="G2038" s="61">
        <v>1</v>
      </c>
      <c r="I2038" s="17"/>
      <c r="J2038" s="32"/>
      <c r="K2038" s="32"/>
      <c r="L2038" s="2"/>
      <c r="M2038" s="2"/>
      <c r="N2038" s="2"/>
      <c r="O2038" s="2"/>
      <c r="P2038" s="2"/>
    </row>
    <row r="2039" spans="1:16" ht="15" customHeight="1" x14ac:dyDescent="0.25">
      <c r="A2039" s="15"/>
      <c r="B2039" s="343" t="s">
        <v>718</v>
      </c>
      <c r="C2039" s="27"/>
      <c r="D2039" s="21"/>
      <c r="E2039" s="21"/>
      <c r="F2039" s="21"/>
      <c r="G2039" s="61">
        <v>1</v>
      </c>
      <c r="I2039" s="17"/>
      <c r="J2039" s="32"/>
      <c r="K2039" s="32"/>
      <c r="L2039" s="2"/>
      <c r="M2039" s="2"/>
      <c r="N2039" s="2"/>
      <c r="O2039" s="2"/>
      <c r="P2039" s="2"/>
    </row>
    <row r="2040" spans="1:16" ht="15" customHeight="1" x14ac:dyDescent="0.25">
      <c r="A2040" s="15"/>
      <c r="B2040" s="36" t="s">
        <v>879</v>
      </c>
      <c r="C2040" s="27"/>
      <c r="D2040" s="21"/>
      <c r="E2040" s="21"/>
      <c r="F2040" s="21"/>
      <c r="G2040" s="61">
        <v>1</v>
      </c>
      <c r="I2040" s="17"/>
      <c r="J2040" s="32"/>
      <c r="K2040" s="32"/>
      <c r="L2040" s="2"/>
      <c r="M2040" s="2"/>
      <c r="N2040" s="2"/>
      <c r="O2040" s="2"/>
      <c r="P2040" s="2"/>
    </row>
    <row r="2041" spans="1:16" ht="15" customHeight="1" x14ac:dyDescent="0.25">
      <c r="A2041" s="15"/>
      <c r="B2041" s="36" t="s">
        <v>856</v>
      </c>
      <c r="C2041" s="27"/>
      <c r="D2041" s="21"/>
      <c r="E2041" s="21"/>
      <c r="F2041" s="21"/>
      <c r="G2041" s="61">
        <v>1</v>
      </c>
      <c r="I2041" s="17"/>
      <c r="J2041" s="32"/>
      <c r="K2041" s="32"/>
      <c r="L2041" s="2"/>
      <c r="M2041" s="2"/>
      <c r="N2041" s="2"/>
      <c r="O2041" s="2"/>
      <c r="P2041" s="2"/>
    </row>
    <row r="2042" spans="1:16" ht="15" customHeight="1" x14ac:dyDescent="0.25">
      <c r="A2042" s="348"/>
      <c r="B2042" s="394" t="s">
        <v>222</v>
      </c>
      <c r="C2042" s="395"/>
      <c r="D2042" s="395"/>
      <c r="E2042" s="395"/>
      <c r="F2042" s="395"/>
      <c r="G2042" s="264">
        <f>SUM(G2028:G2041)</f>
        <v>15</v>
      </c>
      <c r="I2042" s="17"/>
      <c r="J2042" s="32"/>
      <c r="K2042" s="32"/>
      <c r="L2042" s="2"/>
      <c r="M2042" s="2"/>
      <c r="N2042" s="2"/>
      <c r="O2042" s="2"/>
      <c r="P2042" s="2"/>
    </row>
    <row r="2043" spans="1:16" ht="15" customHeight="1" x14ac:dyDescent="0.25">
      <c r="I2043" s="17"/>
      <c r="J2043" s="32"/>
      <c r="K2043" s="32"/>
      <c r="L2043" s="2"/>
      <c r="M2043" s="2"/>
      <c r="N2043" s="2"/>
      <c r="O2043" s="2"/>
      <c r="P2043" s="2"/>
    </row>
    <row r="2044" spans="1:16" ht="15" customHeight="1" x14ac:dyDescent="0.25">
      <c r="A2044" s="52" t="s">
        <v>900</v>
      </c>
      <c r="B2044" s="345" t="s">
        <v>232</v>
      </c>
      <c r="C2044" s="75"/>
      <c r="D2044" s="75"/>
      <c r="E2044" s="75"/>
      <c r="F2044" s="75"/>
      <c r="G2044" s="75"/>
      <c r="I2044" s="17"/>
      <c r="J2044" s="32"/>
      <c r="K2044" s="32"/>
      <c r="L2044" s="2"/>
      <c r="M2044" s="2"/>
      <c r="N2044" s="2"/>
      <c r="O2044" s="2"/>
      <c r="P2044" s="2"/>
    </row>
    <row r="2045" spans="1:16" ht="15" customHeight="1" x14ac:dyDescent="0.25">
      <c r="A2045" s="29"/>
      <c r="B2045" s="347" t="s">
        <v>2</v>
      </c>
      <c r="C2045" s="347" t="s">
        <v>3</v>
      </c>
      <c r="D2045" s="347" t="s">
        <v>215</v>
      </c>
      <c r="E2045" s="347" t="s">
        <v>216</v>
      </c>
      <c r="F2045" s="347" t="s">
        <v>6</v>
      </c>
      <c r="G2045" s="265" t="s">
        <v>3</v>
      </c>
      <c r="I2045" s="17"/>
      <c r="J2045" s="32"/>
      <c r="K2045" s="32"/>
      <c r="L2045" s="2"/>
      <c r="M2045" s="2"/>
      <c r="N2045" s="2"/>
      <c r="O2045" s="2"/>
      <c r="P2045" s="2"/>
    </row>
    <row r="2046" spans="1:16" ht="15" customHeight="1" x14ac:dyDescent="0.25">
      <c r="A2046" s="15"/>
      <c r="B2046" s="19" t="s">
        <v>221</v>
      </c>
      <c r="C2046" s="27"/>
      <c r="D2046" s="21"/>
      <c r="E2046" s="21"/>
      <c r="F2046" s="21"/>
      <c r="G2046" s="61">
        <v>1</v>
      </c>
      <c r="I2046" s="17"/>
      <c r="J2046" s="32"/>
      <c r="K2046" s="32"/>
      <c r="L2046" s="2"/>
      <c r="M2046" s="2"/>
      <c r="N2046" s="2"/>
      <c r="O2046" s="2"/>
      <c r="P2046" s="2"/>
    </row>
    <row r="2047" spans="1:16" ht="15" customHeight="1" x14ac:dyDescent="0.25">
      <c r="A2047" s="15"/>
      <c r="B2047" s="19" t="s">
        <v>230</v>
      </c>
      <c r="C2047" s="27"/>
      <c r="D2047" s="21"/>
      <c r="E2047" s="21"/>
      <c r="F2047" s="21"/>
      <c r="G2047" s="61">
        <v>1</v>
      </c>
      <c r="I2047" s="17"/>
      <c r="J2047" s="32"/>
      <c r="K2047" s="32"/>
      <c r="L2047" s="2"/>
      <c r="M2047" s="2"/>
      <c r="N2047" s="2"/>
      <c r="O2047" s="2"/>
      <c r="P2047" s="2"/>
    </row>
    <row r="2048" spans="1:16" ht="15" customHeight="1" x14ac:dyDescent="0.25">
      <c r="A2048" s="15"/>
      <c r="B2048" s="19" t="s">
        <v>219</v>
      </c>
      <c r="C2048" s="27"/>
      <c r="D2048" s="21"/>
      <c r="E2048" s="21"/>
      <c r="F2048" s="21"/>
      <c r="G2048" s="61">
        <v>1</v>
      </c>
      <c r="I2048" s="17"/>
      <c r="J2048" s="32"/>
      <c r="K2048" s="32"/>
      <c r="L2048" s="2"/>
      <c r="M2048" s="2"/>
      <c r="N2048" s="2"/>
      <c r="O2048" s="2"/>
      <c r="P2048" s="2"/>
    </row>
    <row r="2049" spans="1:16" ht="15" customHeight="1" x14ac:dyDescent="0.25">
      <c r="A2049" s="15"/>
      <c r="B2049" s="19" t="s">
        <v>218</v>
      </c>
      <c r="C2049" s="27"/>
      <c r="D2049" s="21"/>
      <c r="E2049" s="21"/>
      <c r="F2049" s="21"/>
      <c r="G2049" s="61">
        <v>1</v>
      </c>
      <c r="I2049" s="17"/>
      <c r="J2049" s="32"/>
      <c r="K2049" s="32"/>
      <c r="L2049" s="2"/>
      <c r="M2049" s="2"/>
      <c r="N2049" s="2"/>
      <c r="O2049" s="2"/>
      <c r="P2049" s="2"/>
    </row>
    <row r="2050" spans="1:16" ht="15" customHeight="1" x14ac:dyDescent="0.25">
      <c r="A2050" s="15"/>
      <c r="B2050" s="19" t="s">
        <v>186</v>
      </c>
      <c r="C2050" s="27"/>
      <c r="D2050" s="21"/>
      <c r="E2050" s="21"/>
      <c r="F2050" s="21"/>
      <c r="G2050" s="61">
        <v>1</v>
      </c>
      <c r="I2050" s="17"/>
      <c r="J2050" s="32"/>
      <c r="K2050" s="32"/>
      <c r="L2050" s="2"/>
      <c r="M2050" s="2"/>
      <c r="N2050" s="2"/>
      <c r="O2050" s="2"/>
      <c r="P2050" s="2"/>
    </row>
    <row r="2051" spans="1:16" ht="15" customHeight="1" x14ac:dyDescent="0.25">
      <c r="A2051" s="15"/>
      <c r="B2051" s="36" t="s">
        <v>217</v>
      </c>
      <c r="C2051" s="27"/>
      <c r="D2051" s="21"/>
      <c r="E2051" s="21"/>
      <c r="F2051" s="21"/>
      <c r="G2051" s="61">
        <v>1</v>
      </c>
      <c r="I2051" s="17"/>
      <c r="J2051" s="32"/>
      <c r="K2051" s="32"/>
      <c r="L2051" s="2"/>
      <c r="M2051" s="2"/>
      <c r="N2051" s="2"/>
      <c r="O2051" s="2"/>
      <c r="P2051" s="2"/>
    </row>
    <row r="2052" spans="1:16" ht="15" customHeight="1" x14ac:dyDescent="0.25">
      <c r="A2052" s="15"/>
      <c r="B2052" s="36" t="s">
        <v>30</v>
      </c>
      <c r="C2052" s="27"/>
      <c r="D2052" s="21"/>
      <c r="E2052" s="21"/>
      <c r="F2052" s="21"/>
      <c r="G2052" s="61">
        <v>1</v>
      </c>
      <c r="I2052" s="17"/>
      <c r="J2052" s="32"/>
      <c r="K2052" s="32"/>
      <c r="L2052" s="2"/>
      <c r="M2052" s="2"/>
      <c r="N2052" s="2"/>
      <c r="O2052" s="2"/>
      <c r="P2052" s="2"/>
    </row>
    <row r="2053" spans="1:16" ht="15" customHeight="1" x14ac:dyDescent="0.25">
      <c r="A2053" s="15"/>
      <c r="B2053" s="36" t="s">
        <v>10</v>
      </c>
      <c r="C2053" s="27"/>
      <c r="D2053" s="21"/>
      <c r="E2053" s="21"/>
      <c r="F2053" s="21"/>
      <c r="G2053" s="61">
        <v>1</v>
      </c>
      <c r="I2053" s="17"/>
      <c r="J2053" s="32"/>
      <c r="K2053" s="32"/>
      <c r="L2053" s="2"/>
      <c r="M2053" s="2"/>
      <c r="N2053" s="2"/>
      <c r="O2053" s="2"/>
      <c r="P2053" s="2"/>
    </row>
    <row r="2054" spans="1:16" ht="15" customHeight="1" x14ac:dyDescent="0.25">
      <c r="A2054" s="15"/>
      <c r="B2054" s="36" t="s">
        <v>178</v>
      </c>
      <c r="C2054" s="27"/>
      <c r="D2054" s="21"/>
      <c r="E2054" s="21"/>
      <c r="F2054" s="21"/>
      <c r="G2054" s="61">
        <v>2</v>
      </c>
      <c r="I2054" s="17"/>
      <c r="J2054" s="32"/>
      <c r="K2054" s="32"/>
      <c r="L2054" s="2"/>
      <c r="M2054" s="2"/>
      <c r="N2054" s="2"/>
      <c r="O2054" s="2"/>
      <c r="P2054" s="2"/>
    </row>
    <row r="2055" spans="1:16" ht="15" customHeight="1" x14ac:dyDescent="0.25">
      <c r="A2055" s="15"/>
      <c r="B2055" s="343" t="s">
        <v>760</v>
      </c>
      <c r="C2055" s="27"/>
      <c r="D2055" s="21"/>
      <c r="E2055" s="21"/>
      <c r="F2055" s="21"/>
      <c r="G2055" s="61">
        <v>1</v>
      </c>
      <c r="I2055" s="17"/>
      <c r="J2055" s="32"/>
      <c r="K2055" s="32"/>
      <c r="L2055" s="2"/>
      <c r="M2055" s="2"/>
      <c r="N2055" s="2"/>
      <c r="O2055" s="2"/>
      <c r="P2055" s="2"/>
    </row>
    <row r="2056" spans="1:16" ht="15" customHeight="1" x14ac:dyDescent="0.25">
      <c r="A2056" s="15"/>
      <c r="B2056" s="343" t="s">
        <v>872</v>
      </c>
      <c r="C2056" s="27"/>
      <c r="D2056" s="21"/>
      <c r="E2056" s="21"/>
      <c r="F2056" s="21"/>
      <c r="G2056" s="61">
        <v>1</v>
      </c>
      <c r="I2056" s="17"/>
      <c r="J2056" s="32"/>
      <c r="K2056" s="32"/>
      <c r="L2056" s="2"/>
      <c r="M2056" s="2"/>
      <c r="N2056" s="2"/>
      <c r="O2056" s="2"/>
      <c r="P2056" s="2"/>
    </row>
    <row r="2057" spans="1:16" ht="15" customHeight="1" x14ac:dyDescent="0.25">
      <c r="A2057" s="15"/>
      <c r="B2057" s="343" t="s">
        <v>718</v>
      </c>
      <c r="C2057" s="27"/>
      <c r="D2057" s="21"/>
      <c r="E2057" s="21"/>
      <c r="F2057" s="21"/>
      <c r="G2057" s="61">
        <v>1</v>
      </c>
      <c r="I2057" s="17"/>
      <c r="J2057" s="32"/>
      <c r="K2057" s="32"/>
      <c r="L2057" s="2"/>
      <c r="M2057" s="2"/>
      <c r="N2057" s="2"/>
      <c r="O2057" s="2"/>
      <c r="P2057" s="2"/>
    </row>
    <row r="2058" spans="1:16" ht="15" customHeight="1" x14ac:dyDescent="0.25">
      <c r="A2058" s="15"/>
      <c r="B2058" s="36" t="s">
        <v>879</v>
      </c>
      <c r="C2058" s="27"/>
      <c r="D2058" s="21"/>
      <c r="E2058" s="21"/>
      <c r="F2058" s="21"/>
      <c r="G2058" s="61">
        <v>1</v>
      </c>
      <c r="I2058" s="17"/>
      <c r="J2058" s="32"/>
      <c r="K2058" s="32"/>
      <c r="L2058" s="2"/>
      <c r="M2058" s="2"/>
      <c r="N2058" s="2"/>
      <c r="O2058" s="2"/>
      <c r="P2058" s="2"/>
    </row>
    <row r="2059" spans="1:16" ht="15" customHeight="1" x14ac:dyDescent="0.25">
      <c r="A2059" s="15"/>
      <c r="B2059" s="36" t="s">
        <v>856</v>
      </c>
      <c r="C2059" s="27"/>
      <c r="D2059" s="21"/>
      <c r="E2059" s="21"/>
      <c r="F2059" s="21"/>
      <c r="G2059" s="61">
        <v>1</v>
      </c>
      <c r="I2059" s="17"/>
      <c r="J2059" s="32"/>
      <c r="K2059" s="32"/>
      <c r="L2059" s="2"/>
      <c r="M2059" s="2"/>
      <c r="N2059" s="2"/>
      <c r="O2059" s="2"/>
      <c r="P2059" s="2"/>
    </row>
    <row r="2060" spans="1:16" ht="15" customHeight="1" x14ac:dyDescent="0.25">
      <c r="A2060" s="348"/>
      <c r="B2060" s="394" t="s">
        <v>222</v>
      </c>
      <c r="C2060" s="395"/>
      <c r="D2060" s="395"/>
      <c r="E2060" s="395"/>
      <c r="F2060" s="395"/>
      <c r="G2060" s="264">
        <f>SUM(G2046:G2059)</f>
        <v>15</v>
      </c>
      <c r="I2060" s="17"/>
      <c r="J2060" s="32"/>
      <c r="K2060" s="32"/>
      <c r="L2060" s="2"/>
      <c r="M2060" s="2"/>
      <c r="N2060" s="2"/>
      <c r="O2060" s="2"/>
      <c r="P2060" s="2"/>
    </row>
    <row r="2061" spans="1:16" ht="15" customHeight="1" x14ac:dyDescent="0.25">
      <c r="I2061" s="17"/>
      <c r="J2061" s="32"/>
      <c r="K2061" s="32"/>
      <c r="L2061" s="2"/>
      <c r="M2061" s="2"/>
      <c r="N2061" s="2"/>
      <c r="O2061" s="2"/>
      <c r="P2061" s="2"/>
    </row>
    <row r="2062" spans="1:16" ht="15" customHeight="1" x14ac:dyDescent="0.25">
      <c r="A2062" s="56" t="s">
        <v>901</v>
      </c>
      <c r="B2062" s="396" t="s">
        <v>902</v>
      </c>
      <c r="C2062" s="397"/>
      <c r="D2062" s="397"/>
      <c r="E2062" s="397"/>
      <c r="F2062" s="75"/>
      <c r="G2062" s="75"/>
      <c r="I2062" s="17"/>
      <c r="J2062" s="32"/>
      <c r="K2062" s="32"/>
      <c r="L2062" s="2"/>
      <c r="M2062" s="2"/>
      <c r="N2062" s="2"/>
      <c r="O2062" s="2"/>
      <c r="P2062" s="2"/>
    </row>
    <row r="2063" spans="1:16" ht="15" customHeight="1" x14ac:dyDescent="0.25">
      <c r="A2063" s="15"/>
      <c r="B2063" s="347" t="s">
        <v>2</v>
      </c>
      <c r="C2063" s="347" t="s">
        <v>3</v>
      </c>
      <c r="D2063" s="347" t="s">
        <v>215</v>
      </c>
      <c r="E2063" s="347" t="s">
        <v>216</v>
      </c>
      <c r="F2063" s="347" t="s">
        <v>6</v>
      </c>
      <c r="G2063" s="265" t="s">
        <v>3</v>
      </c>
      <c r="I2063" s="17"/>
      <c r="J2063" s="32"/>
      <c r="K2063" s="32"/>
      <c r="L2063" s="2"/>
      <c r="M2063" s="2"/>
      <c r="N2063" s="2"/>
      <c r="O2063" s="2"/>
      <c r="P2063" s="2"/>
    </row>
    <row r="2064" spans="1:16" ht="15" customHeight="1" x14ac:dyDescent="0.25">
      <c r="A2064" s="15"/>
      <c r="B2064" s="19" t="s">
        <v>186</v>
      </c>
      <c r="C2064" s="27"/>
      <c r="D2064" s="21"/>
      <c r="E2064" s="21"/>
      <c r="F2064" s="21"/>
      <c r="G2064" s="61">
        <v>1</v>
      </c>
      <c r="I2064" s="17"/>
      <c r="J2064" s="32"/>
      <c r="K2064" s="32"/>
      <c r="L2064" s="2"/>
      <c r="M2064" s="2"/>
      <c r="N2064" s="2"/>
      <c r="O2064" s="2"/>
      <c r="P2064" s="2"/>
    </row>
    <row r="2065" spans="1:17" ht="15" customHeight="1" x14ac:dyDescent="0.25">
      <c r="A2065" s="15"/>
      <c r="B2065" s="36" t="s">
        <v>217</v>
      </c>
      <c r="C2065" s="27"/>
      <c r="D2065" s="21"/>
      <c r="E2065" s="21"/>
      <c r="F2065" s="21"/>
      <c r="G2065" s="61">
        <v>1</v>
      </c>
      <c r="I2065" s="17"/>
      <c r="J2065" s="32"/>
      <c r="K2065" s="32"/>
      <c r="L2065" s="2"/>
      <c r="M2065" s="2"/>
      <c r="N2065" s="2"/>
      <c r="O2065" s="2"/>
      <c r="P2065" s="2"/>
    </row>
    <row r="2066" spans="1:17" ht="15" customHeight="1" x14ac:dyDescent="0.25">
      <c r="A2066" s="28"/>
      <c r="B2066" s="394" t="s">
        <v>222</v>
      </c>
      <c r="C2066" s="395"/>
      <c r="D2066" s="395"/>
      <c r="E2066" s="395"/>
      <c r="F2066" s="395"/>
      <c r="G2066" s="264">
        <f>SUM(G2064:G2065)</f>
        <v>2</v>
      </c>
      <c r="I2066" s="17"/>
      <c r="J2066" s="32"/>
      <c r="K2066" s="32"/>
      <c r="L2066" s="2"/>
      <c r="M2066" s="2"/>
      <c r="N2066" s="2"/>
      <c r="O2066" s="2"/>
      <c r="P2066" s="2"/>
    </row>
    <row r="2067" spans="1:17" ht="15" customHeight="1" x14ac:dyDescent="0.25">
      <c r="I2067" s="17"/>
      <c r="J2067" s="32"/>
      <c r="K2067" s="32"/>
      <c r="L2067" s="2"/>
      <c r="M2067" s="2"/>
      <c r="N2067" s="2"/>
      <c r="O2067" s="2"/>
      <c r="P2067" s="2"/>
    </row>
    <row r="2068" spans="1:17" ht="15" customHeight="1" x14ac:dyDescent="0.25">
      <c r="A2068" s="52" t="s">
        <v>904</v>
      </c>
      <c r="B2068" s="393" t="s">
        <v>903</v>
      </c>
      <c r="C2068" s="393"/>
      <c r="D2068" s="393"/>
      <c r="E2068" s="393"/>
      <c r="F2068" s="393"/>
      <c r="G2068" s="393"/>
      <c r="H2068" s="393"/>
      <c r="I2068" s="17"/>
      <c r="J2068" s="32"/>
      <c r="K2068" s="32"/>
      <c r="L2068" s="2"/>
      <c r="M2068" s="2"/>
      <c r="N2068" s="2"/>
      <c r="O2068" s="2"/>
      <c r="P2068" s="2"/>
    </row>
    <row r="2069" spans="1:17" ht="15" customHeight="1" x14ac:dyDescent="0.25">
      <c r="A2069" s="15"/>
      <c r="B2069" s="350" t="s">
        <v>2</v>
      </c>
      <c r="C2069" s="350" t="s">
        <v>3</v>
      </c>
      <c r="D2069" s="350" t="s">
        <v>215</v>
      </c>
      <c r="E2069" s="350" t="s">
        <v>216</v>
      </c>
      <c r="F2069" s="350" t="s">
        <v>6</v>
      </c>
      <c r="G2069" s="368" t="s">
        <v>3</v>
      </c>
      <c r="H2069" s="29"/>
      <c r="I2069" s="17"/>
      <c r="J2069" s="32"/>
      <c r="K2069" s="32"/>
      <c r="L2069" s="2"/>
      <c r="M2069" s="2"/>
      <c r="N2069" s="2"/>
      <c r="O2069" s="2"/>
      <c r="P2069" s="2"/>
    </row>
    <row r="2070" spans="1:17" ht="15" customHeight="1" x14ac:dyDescent="0.25">
      <c r="A2070" s="15"/>
      <c r="B2070" s="19" t="s">
        <v>217</v>
      </c>
      <c r="C2070" s="27"/>
      <c r="D2070" s="21"/>
      <c r="E2070" s="21"/>
      <c r="F2070" s="21"/>
      <c r="G2070" s="21">
        <v>3</v>
      </c>
      <c r="H2070" s="15"/>
      <c r="I2070" s="32"/>
      <c r="J2070" s="32"/>
      <c r="K2070" s="32"/>
      <c r="M2070" s="2"/>
      <c r="N2070" s="2"/>
      <c r="O2070" s="2"/>
      <c r="P2070" s="2"/>
      <c r="Q2070" s="2"/>
    </row>
    <row r="2071" spans="1:17" ht="15" customHeight="1" x14ac:dyDescent="0.25">
      <c r="A2071" s="15"/>
      <c r="B2071" s="19" t="s">
        <v>186</v>
      </c>
      <c r="C2071" s="27"/>
      <c r="D2071" s="21"/>
      <c r="E2071" s="21"/>
      <c r="F2071" s="21"/>
      <c r="G2071" s="21">
        <v>3</v>
      </c>
      <c r="H2071" s="15"/>
      <c r="I2071" s="78"/>
      <c r="J2071" s="78"/>
      <c r="K2071" s="32"/>
      <c r="M2071" s="2"/>
      <c r="N2071" s="2"/>
      <c r="O2071" s="2"/>
      <c r="P2071" s="2"/>
      <c r="Q2071" s="2"/>
    </row>
    <row r="2072" spans="1:17" ht="15" customHeight="1" x14ac:dyDescent="0.25">
      <c r="A2072" s="15"/>
      <c r="B2072" s="19" t="s">
        <v>220</v>
      </c>
      <c r="C2072" s="27"/>
      <c r="D2072" s="21"/>
      <c r="E2072" s="21"/>
      <c r="F2072" s="21"/>
      <c r="G2072" s="21">
        <v>1</v>
      </c>
      <c r="H2072" s="15"/>
      <c r="I2072" s="32"/>
      <c r="J2072" s="32"/>
      <c r="K2072" s="32"/>
      <c r="L2072" s="2"/>
      <c r="M2072" s="2"/>
      <c r="N2072" s="2"/>
      <c r="O2072" s="2"/>
      <c r="P2072" s="2"/>
    </row>
    <row r="2073" spans="1:17" ht="15" customHeight="1" x14ac:dyDescent="0.25">
      <c r="A2073" s="15"/>
      <c r="B2073" s="19" t="s">
        <v>221</v>
      </c>
      <c r="C2073" s="27"/>
      <c r="D2073" s="21"/>
      <c r="E2073" s="21"/>
      <c r="F2073" s="21"/>
      <c r="G2073" s="21">
        <v>1</v>
      </c>
      <c r="H2073" s="15"/>
      <c r="I2073" s="32"/>
      <c r="J2073" s="32"/>
      <c r="K2073" s="32"/>
      <c r="L2073" s="2"/>
      <c r="M2073" s="2"/>
      <c r="N2073" s="2"/>
      <c r="O2073" s="2"/>
      <c r="P2073" s="2"/>
    </row>
    <row r="2074" spans="1:17" ht="15" customHeight="1" x14ac:dyDescent="0.25">
      <c r="A2074" s="15"/>
      <c r="B2074" s="19" t="s">
        <v>218</v>
      </c>
      <c r="C2074" s="27"/>
      <c r="D2074" s="21"/>
      <c r="E2074" s="21"/>
      <c r="F2074" s="21"/>
      <c r="G2074" s="21">
        <v>1</v>
      </c>
      <c r="H2074" s="15"/>
      <c r="I2074" s="32"/>
      <c r="J2074" s="32"/>
      <c r="K2074" s="32"/>
      <c r="L2074" s="2"/>
      <c r="M2074" s="2"/>
      <c r="N2074" s="2"/>
      <c r="O2074" s="2"/>
      <c r="P2074" s="2"/>
    </row>
    <row r="2075" spans="1:17" ht="15" customHeight="1" x14ac:dyDescent="0.25">
      <c r="A2075" s="15"/>
      <c r="B2075" s="19" t="s">
        <v>219</v>
      </c>
      <c r="C2075" s="27"/>
      <c r="D2075" s="21"/>
      <c r="E2075" s="21"/>
      <c r="F2075" s="21"/>
      <c r="G2075" s="21">
        <v>1</v>
      </c>
      <c r="H2075" s="15"/>
      <c r="I2075" s="32"/>
      <c r="J2075" s="32"/>
      <c r="K2075" s="32"/>
      <c r="L2075" s="2"/>
      <c r="M2075" s="2"/>
      <c r="N2075" s="2"/>
      <c r="O2075" s="2"/>
      <c r="P2075" s="2"/>
    </row>
    <row r="2076" spans="1:17" ht="15" customHeight="1" x14ac:dyDescent="0.25">
      <c r="A2076" s="15"/>
      <c r="B2076" s="19" t="s">
        <v>10</v>
      </c>
      <c r="C2076" s="27"/>
      <c r="D2076" s="21"/>
      <c r="E2076" s="21"/>
      <c r="F2076" s="21"/>
      <c r="G2076" s="21">
        <v>4</v>
      </c>
      <c r="H2076" s="15"/>
      <c r="I2076" s="32"/>
      <c r="J2076" s="32"/>
      <c r="K2076" s="32"/>
      <c r="L2076" s="2"/>
      <c r="M2076" s="2"/>
      <c r="N2076" s="2"/>
      <c r="O2076" s="2"/>
      <c r="P2076" s="2"/>
    </row>
    <row r="2077" spans="1:17" ht="15" customHeight="1" x14ac:dyDescent="0.25">
      <c r="A2077" s="15"/>
      <c r="B2077" s="389" t="s">
        <v>222</v>
      </c>
      <c r="C2077" s="390"/>
      <c r="D2077" s="390"/>
      <c r="E2077" s="390"/>
      <c r="F2077" s="390"/>
      <c r="G2077" s="68">
        <f>SUM(G2070:G2076)</f>
        <v>14</v>
      </c>
      <c r="H2077" s="15"/>
      <c r="I2077" s="32"/>
      <c r="J2077" s="32"/>
      <c r="K2077" s="32"/>
      <c r="L2077" s="2"/>
      <c r="M2077" s="2"/>
      <c r="N2077" s="2"/>
      <c r="O2077" s="2"/>
      <c r="P2077" s="2"/>
    </row>
    <row r="2078" spans="1:17" ht="15" customHeight="1" x14ac:dyDescent="0.25">
      <c r="H2078" s="348"/>
      <c r="I2078" s="32"/>
      <c r="J2078" s="32"/>
      <c r="K2078" s="32"/>
      <c r="L2078" s="2"/>
      <c r="M2078" s="2"/>
      <c r="N2078" s="2"/>
      <c r="O2078" s="2"/>
      <c r="P2078" s="2"/>
    </row>
    <row r="2079" spans="1:17" ht="15" customHeight="1" x14ac:dyDescent="0.25">
      <c r="A2079" s="52" t="s">
        <v>905</v>
      </c>
      <c r="B2079" s="391" t="s">
        <v>906</v>
      </c>
      <c r="C2079" s="392"/>
      <c r="D2079" s="392"/>
      <c r="E2079" s="392"/>
      <c r="F2079" s="392"/>
      <c r="G2079" s="74"/>
      <c r="H2079" s="348"/>
      <c r="I2079" s="32"/>
      <c r="J2079" s="32"/>
      <c r="K2079" s="32"/>
      <c r="L2079" s="2"/>
      <c r="M2079" s="2"/>
      <c r="N2079" s="2"/>
      <c r="O2079" s="2"/>
      <c r="P2079" s="2"/>
    </row>
    <row r="2080" spans="1:17" ht="15" customHeight="1" x14ac:dyDescent="0.25">
      <c r="A2080" s="15"/>
      <c r="B2080" s="347" t="s">
        <v>2</v>
      </c>
      <c r="C2080" s="347" t="s">
        <v>3</v>
      </c>
      <c r="D2080" s="347" t="s">
        <v>215</v>
      </c>
      <c r="E2080" s="347" t="s">
        <v>216</v>
      </c>
      <c r="F2080" s="347" t="s">
        <v>6</v>
      </c>
      <c r="G2080" s="265" t="s">
        <v>3</v>
      </c>
      <c r="H2080" s="348"/>
      <c r="I2080" s="32"/>
      <c r="J2080" s="32"/>
      <c r="K2080" s="32"/>
      <c r="L2080" s="2"/>
      <c r="M2080" s="2"/>
      <c r="N2080" s="2"/>
      <c r="O2080" s="2"/>
      <c r="P2080" s="2"/>
    </row>
    <row r="2081" spans="1:16" ht="15" customHeight="1" x14ac:dyDescent="0.25">
      <c r="A2081" s="15"/>
      <c r="B2081" s="19" t="s">
        <v>30</v>
      </c>
      <c r="C2081" s="27"/>
      <c r="D2081" s="21"/>
      <c r="E2081" s="21"/>
      <c r="F2081" s="21"/>
      <c r="G2081" s="21">
        <v>2</v>
      </c>
      <c r="H2081" s="348"/>
      <c r="I2081" s="32"/>
      <c r="J2081" s="32"/>
      <c r="K2081" s="32"/>
      <c r="L2081" s="2"/>
      <c r="M2081" s="2"/>
      <c r="N2081" s="2"/>
      <c r="O2081" s="2"/>
      <c r="P2081" s="2"/>
    </row>
    <row r="2082" spans="1:16" ht="15" customHeight="1" x14ac:dyDescent="0.25">
      <c r="A2082" s="15"/>
      <c r="B2082" s="19" t="s">
        <v>178</v>
      </c>
      <c r="C2082" s="27"/>
      <c r="D2082" s="21"/>
      <c r="E2082" s="21"/>
      <c r="F2082" s="21"/>
      <c r="G2082" s="21">
        <v>4</v>
      </c>
      <c r="H2082" s="348"/>
      <c r="I2082" s="32"/>
      <c r="J2082" s="32"/>
      <c r="K2082" s="32"/>
      <c r="L2082" s="2"/>
      <c r="M2082" s="2"/>
      <c r="N2082" s="2"/>
      <c r="O2082" s="2"/>
      <c r="P2082" s="2"/>
    </row>
    <row r="2083" spans="1:16" ht="15" customHeight="1" x14ac:dyDescent="0.25">
      <c r="A2083" s="15"/>
      <c r="B2083" s="343" t="s">
        <v>760</v>
      </c>
      <c r="C2083" s="27"/>
      <c r="D2083" s="21"/>
      <c r="E2083" s="21"/>
      <c r="F2083" s="21"/>
      <c r="G2083" s="21">
        <v>2</v>
      </c>
      <c r="H2083" s="348"/>
      <c r="I2083" s="32"/>
      <c r="J2083" s="32"/>
      <c r="K2083" s="32"/>
      <c r="L2083" s="2"/>
      <c r="M2083" s="2"/>
      <c r="N2083" s="2"/>
      <c r="O2083" s="2"/>
      <c r="P2083" s="2"/>
    </row>
    <row r="2084" spans="1:16" ht="15" customHeight="1" x14ac:dyDescent="0.25">
      <c r="A2084" s="15"/>
      <c r="B2084" s="343" t="s">
        <v>872</v>
      </c>
      <c r="C2084" s="27"/>
      <c r="D2084" s="21"/>
      <c r="E2084" s="21"/>
      <c r="F2084" s="21"/>
      <c r="G2084" s="21">
        <v>2</v>
      </c>
      <c r="H2084" s="348"/>
      <c r="I2084" s="32"/>
      <c r="J2084" s="32"/>
      <c r="K2084" s="32"/>
      <c r="L2084" s="2"/>
      <c r="M2084" s="2"/>
      <c r="N2084" s="2"/>
      <c r="O2084" s="2"/>
      <c r="P2084" s="2"/>
    </row>
    <row r="2085" spans="1:16" ht="15" customHeight="1" x14ac:dyDescent="0.25">
      <c r="A2085" s="15"/>
      <c r="B2085" s="343" t="s">
        <v>718</v>
      </c>
      <c r="C2085" s="27"/>
      <c r="D2085" s="21"/>
      <c r="E2085" s="21"/>
      <c r="F2085" s="21"/>
      <c r="G2085" s="21">
        <v>2</v>
      </c>
      <c r="H2085" s="348"/>
      <c r="I2085" s="32"/>
      <c r="J2085" s="32"/>
      <c r="K2085" s="32"/>
      <c r="L2085" s="2"/>
      <c r="M2085" s="2"/>
      <c r="N2085" s="2"/>
      <c r="O2085" s="2"/>
      <c r="P2085" s="2"/>
    </row>
    <row r="2086" spans="1:16" ht="15" customHeight="1" x14ac:dyDescent="0.25">
      <c r="A2086" s="15"/>
      <c r="B2086" s="389" t="s">
        <v>222</v>
      </c>
      <c r="C2086" s="390"/>
      <c r="D2086" s="390"/>
      <c r="E2086" s="390"/>
      <c r="F2086" s="390"/>
      <c r="G2086" s="370">
        <f>SUM(G2081:G2085)</f>
        <v>12</v>
      </c>
      <c r="H2086" s="348"/>
      <c r="I2086" s="32"/>
      <c r="J2086" s="32"/>
      <c r="K2086" s="32"/>
      <c r="L2086" s="2"/>
      <c r="M2086" s="2"/>
      <c r="N2086" s="2"/>
      <c r="O2086" s="2"/>
      <c r="P2086" s="2"/>
    </row>
    <row r="2087" spans="1:16" ht="15" customHeight="1" x14ac:dyDescent="0.25">
      <c r="H2087" s="348"/>
      <c r="I2087" s="32"/>
      <c r="J2087" s="32"/>
      <c r="K2087" s="32"/>
      <c r="L2087" s="2"/>
      <c r="M2087" s="2"/>
      <c r="N2087" s="2"/>
      <c r="O2087" s="2"/>
      <c r="P2087" s="2"/>
    </row>
    <row r="2088" spans="1:16" ht="15" customHeight="1" x14ac:dyDescent="0.25">
      <c r="A2088" s="52" t="s">
        <v>907</v>
      </c>
      <c r="B2088" s="391" t="s">
        <v>908</v>
      </c>
      <c r="C2088" s="392"/>
      <c r="D2088" s="392"/>
      <c r="E2088" s="392"/>
      <c r="F2088" s="392"/>
      <c r="G2088" s="74"/>
      <c r="H2088" s="348"/>
      <c r="I2088" s="32"/>
      <c r="J2088" s="32"/>
      <c r="K2088" s="32"/>
      <c r="L2088" s="2"/>
      <c r="M2088" s="2"/>
      <c r="N2088" s="2"/>
      <c r="O2088" s="2"/>
      <c r="P2088" s="2"/>
    </row>
    <row r="2089" spans="1:16" ht="15" customHeight="1" x14ac:dyDescent="0.25">
      <c r="A2089" s="15"/>
      <c r="B2089" s="347" t="s">
        <v>2</v>
      </c>
      <c r="C2089" s="347" t="s">
        <v>3</v>
      </c>
      <c r="D2089" s="347" t="s">
        <v>215</v>
      </c>
      <c r="E2089" s="347" t="s">
        <v>216</v>
      </c>
      <c r="F2089" s="347" t="s">
        <v>6</v>
      </c>
      <c r="G2089" s="265" t="s">
        <v>3</v>
      </c>
      <c r="H2089" s="348"/>
      <c r="I2089" s="32"/>
      <c r="J2089" s="32"/>
      <c r="K2089" s="32"/>
      <c r="L2089" s="2"/>
      <c r="M2089" s="2"/>
      <c r="N2089" s="2"/>
      <c r="O2089" s="2"/>
      <c r="P2089" s="2"/>
    </row>
    <row r="2090" spans="1:16" ht="15" customHeight="1" x14ac:dyDescent="0.25">
      <c r="A2090" s="15"/>
      <c r="B2090" s="19" t="s">
        <v>30</v>
      </c>
      <c r="C2090" s="27"/>
      <c r="D2090" s="21"/>
      <c r="E2090" s="21"/>
      <c r="F2090" s="21"/>
      <c r="G2090" s="21">
        <v>2</v>
      </c>
      <c r="H2090" s="348"/>
      <c r="I2090" s="32"/>
      <c r="J2090" s="32"/>
      <c r="K2090" s="32"/>
      <c r="L2090" s="2"/>
      <c r="M2090" s="2"/>
      <c r="N2090" s="2"/>
      <c r="O2090" s="2"/>
      <c r="P2090" s="2"/>
    </row>
    <row r="2091" spans="1:16" ht="15" customHeight="1" x14ac:dyDescent="0.25">
      <c r="A2091" s="15"/>
      <c r="B2091" s="19" t="s">
        <v>178</v>
      </c>
      <c r="C2091" s="27"/>
      <c r="D2091" s="21"/>
      <c r="E2091" s="21"/>
      <c r="F2091" s="21"/>
      <c r="G2091" s="21">
        <v>4</v>
      </c>
      <c r="H2091" s="348"/>
      <c r="I2091" s="32"/>
      <c r="J2091" s="32"/>
      <c r="K2091" s="32"/>
      <c r="L2091" s="2"/>
      <c r="M2091" s="2"/>
      <c r="N2091" s="2"/>
      <c r="O2091" s="2"/>
      <c r="P2091" s="2"/>
    </row>
    <row r="2092" spans="1:16" ht="15" customHeight="1" x14ac:dyDescent="0.25">
      <c r="A2092" s="15"/>
      <c r="B2092" s="19" t="s">
        <v>879</v>
      </c>
      <c r="C2092" s="27"/>
      <c r="D2092" s="21"/>
      <c r="E2092" s="21"/>
      <c r="F2092" s="21"/>
      <c r="G2092" s="21">
        <v>1</v>
      </c>
      <c r="H2092" s="348"/>
      <c r="I2092" s="32"/>
      <c r="J2092" s="32"/>
      <c r="K2092" s="32"/>
      <c r="L2092" s="2"/>
      <c r="M2092" s="2"/>
      <c r="N2092" s="2"/>
      <c r="O2092" s="2"/>
      <c r="P2092" s="2"/>
    </row>
    <row r="2093" spans="1:16" ht="15" customHeight="1" x14ac:dyDescent="0.25">
      <c r="A2093" s="15"/>
      <c r="B2093" s="343" t="s">
        <v>760</v>
      </c>
      <c r="C2093" s="27"/>
      <c r="D2093" s="21"/>
      <c r="E2093" s="21"/>
      <c r="F2093" s="21"/>
      <c r="G2093" s="21">
        <v>2</v>
      </c>
      <c r="H2093" s="28"/>
      <c r="I2093" s="32"/>
      <c r="J2093" s="32"/>
      <c r="K2093" s="32"/>
      <c r="L2093" s="2"/>
      <c r="M2093" s="2"/>
      <c r="N2093" s="2"/>
      <c r="O2093" s="2"/>
      <c r="P2093" s="2"/>
    </row>
    <row r="2094" spans="1:16" ht="15" customHeight="1" x14ac:dyDescent="0.25">
      <c r="A2094" s="15"/>
      <c r="B2094" s="343" t="s">
        <v>872</v>
      </c>
      <c r="C2094" s="27"/>
      <c r="D2094" s="21"/>
      <c r="E2094" s="21"/>
      <c r="F2094" s="21"/>
      <c r="G2094" s="21">
        <v>2</v>
      </c>
      <c r="H2094" s="28"/>
      <c r="I2094" s="32"/>
      <c r="J2094" s="32"/>
      <c r="K2094" s="32"/>
      <c r="L2094" s="2"/>
      <c r="M2094" s="2"/>
      <c r="N2094" s="2"/>
      <c r="O2094" s="2"/>
      <c r="P2094" s="2"/>
    </row>
    <row r="2095" spans="1:16" ht="15" customHeight="1" x14ac:dyDescent="0.25">
      <c r="A2095" s="15"/>
      <c r="B2095" s="343" t="s">
        <v>718</v>
      </c>
      <c r="C2095" s="27"/>
      <c r="D2095" s="21"/>
      <c r="E2095" s="21"/>
      <c r="F2095" s="21"/>
      <c r="G2095" s="21">
        <v>2</v>
      </c>
      <c r="H2095" s="28"/>
      <c r="I2095" s="32"/>
      <c r="J2095" s="32"/>
      <c r="K2095" s="32"/>
      <c r="L2095" s="2"/>
      <c r="M2095" s="2"/>
      <c r="N2095" s="2"/>
      <c r="O2095" s="2"/>
      <c r="P2095" s="7"/>
    </row>
    <row r="2096" spans="1:16" ht="15" customHeight="1" x14ac:dyDescent="0.25">
      <c r="A2096" s="15"/>
      <c r="B2096" s="389" t="s">
        <v>222</v>
      </c>
      <c r="C2096" s="390"/>
      <c r="D2096" s="390"/>
      <c r="E2096" s="390"/>
      <c r="F2096" s="390"/>
      <c r="G2096" s="370">
        <f>SUM(G2090:G2095)</f>
        <v>13</v>
      </c>
      <c r="H2096" s="28"/>
      <c r="I2096" s="32"/>
      <c r="J2096" s="32"/>
      <c r="K2096" s="32"/>
      <c r="L2096" s="2"/>
      <c r="M2096" s="2"/>
      <c r="N2096" s="2"/>
      <c r="O2096" s="2"/>
      <c r="P2096" s="2"/>
    </row>
    <row r="2097" spans="1:16" ht="15" customHeight="1" x14ac:dyDescent="0.25">
      <c r="H2097" s="28"/>
      <c r="I2097" s="32"/>
      <c r="J2097" s="32"/>
      <c r="K2097" s="32"/>
      <c r="L2097" s="2"/>
      <c r="M2097" s="2"/>
      <c r="N2097" s="2"/>
      <c r="O2097" s="2"/>
      <c r="P2097" s="2"/>
    </row>
    <row r="2098" spans="1:16" ht="15" customHeight="1" x14ac:dyDescent="0.25">
      <c r="A2098" s="52" t="s">
        <v>910</v>
      </c>
      <c r="B2098" s="393" t="s">
        <v>909</v>
      </c>
      <c r="C2098" s="393"/>
      <c r="D2098" s="393"/>
      <c r="E2098" s="393"/>
      <c r="F2098" s="393"/>
      <c r="G2098" s="393"/>
      <c r="H2098" s="393"/>
      <c r="I2098" s="32"/>
      <c r="J2098" s="32"/>
      <c r="K2098" s="32"/>
      <c r="L2098" s="2"/>
      <c r="M2098" s="2"/>
      <c r="N2098" s="2"/>
      <c r="O2098" s="2"/>
      <c r="P2098" s="2"/>
    </row>
    <row r="2099" spans="1:16" ht="15" customHeight="1" x14ac:dyDescent="0.25">
      <c r="A2099" s="15"/>
      <c r="B2099" s="350" t="s">
        <v>2</v>
      </c>
      <c r="C2099" s="350" t="s">
        <v>3</v>
      </c>
      <c r="D2099" s="350" t="s">
        <v>215</v>
      </c>
      <c r="E2099" s="350" t="s">
        <v>216</v>
      </c>
      <c r="F2099" s="350" t="s">
        <v>6</v>
      </c>
      <c r="G2099" s="368" t="s">
        <v>3</v>
      </c>
      <c r="H2099" s="29"/>
      <c r="I2099" s="32"/>
      <c r="J2099" s="32"/>
      <c r="K2099" s="32"/>
      <c r="L2099" s="2"/>
      <c r="M2099" s="2"/>
      <c r="N2099" s="2"/>
      <c r="O2099" s="2"/>
      <c r="P2099" s="2"/>
    </row>
    <row r="2100" spans="1:16" ht="15" customHeight="1" x14ac:dyDescent="0.25">
      <c r="A2100" s="15"/>
      <c r="B2100" s="19" t="s">
        <v>217</v>
      </c>
      <c r="C2100" s="27"/>
      <c r="D2100" s="21"/>
      <c r="E2100" s="21"/>
      <c r="F2100" s="21"/>
      <c r="G2100" s="21">
        <v>3</v>
      </c>
      <c r="H2100" s="15"/>
      <c r="I2100" s="32"/>
      <c r="J2100" s="32"/>
      <c r="K2100" s="32"/>
      <c r="L2100" s="2"/>
      <c r="M2100" s="2"/>
      <c r="N2100" s="2"/>
      <c r="O2100" s="2"/>
      <c r="P2100" s="2"/>
    </row>
    <row r="2101" spans="1:16" ht="15" customHeight="1" x14ac:dyDescent="0.25">
      <c r="A2101" s="15"/>
      <c r="B2101" s="19" t="s">
        <v>186</v>
      </c>
      <c r="C2101" s="27"/>
      <c r="D2101" s="21"/>
      <c r="E2101" s="21"/>
      <c r="F2101" s="21"/>
      <c r="G2101" s="21">
        <v>3</v>
      </c>
      <c r="H2101" s="15"/>
      <c r="I2101" s="32"/>
      <c r="J2101" s="32"/>
      <c r="K2101" s="32"/>
      <c r="L2101" s="2"/>
      <c r="M2101" s="2"/>
      <c r="N2101" s="2"/>
      <c r="O2101" s="2"/>
      <c r="P2101" s="2"/>
    </row>
    <row r="2102" spans="1:16" ht="15" customHeight="1" x14ac:dyDescent="0.25">
      <c r="A2102" s="15"/>
      <c r="B2102" s="19" t="s">
        <v>220</v>
      </c>
      <c r="C2102" s="27"/>
      <c r="D2102" s="21"/>
      <c r="E2102" s="21"/>
      <c r="F2102" s="21"/>
      <c r="G2102" s="21">
        <v>1</v>
      </c>
      <c r="H2102" s="15"/>
      <c r="I2102" s="32"/>
      <c r="J2102" s="32"/>
      <c r="K2102" s="32"/>
      <c r="L2102" s="2"/>
      <c r="M2102" s="2"/>
      <c r="N2102" s="2"/>
      <c r="O2102" s="2"/>
      <c r="P2102" s="2"/>
    </row>
    <row r="2103" spans="1:16" ht="15" customHeight="1" x14ac:dyDescent="0.25">
      <c r="A2103" s="15"/>
      <c r="B2103" s="19" t="s">
        <v>221</v>
      </c>
      <c r="C2103" s="27"/>
      <c r="D2103" s="21"/>
      <c r="E2103" s="21"/>
      <c r="F2103" s="21"/>
      <c r="G2103" s="21">
        <v>1</v>
      </c>
      <c r="H2103" s="15"/>
      <c r="I2103" s="32"/>
      <c r="J2103" s="32"/>
      <c r="K2103" s="32"/>
      <c r="L2103" s="2"/>
      <c r="M2103" s="2"/>
      <c r="N2103" s="2"/>
      <c r="O2103" s="2"/>
      <c r="P2103" s="2"/>
    </row>
    <row r="2104" spans="1:16" ht="15" customHeight="1" x14ac:dyDescent="0.25">
      <c r="A2104" s="15"/>
      <c r="B2104" s="19" t="s">
        <v>218</v>
      </c>
      <c r="C2104" s="27"/>
      <c r="D2104" s="21"/>
      <c r="E2104" s="21"/>
      <c r="F2104" s="21"/>
      <c r="G2104" s="21">
        <v>1</v>
      </c>
      <c r="H2104" s="15"/>
      <c r="I2104" s="32"/>
      <c r="J2104" s="32"/>
      <c r="K2104" s="32"/>
      <c r="L2104" s="2"/>
      <c r="M2104" s="2"/>
      <c r="N2104" s="2"/>
      <c r="O2104" s="2"/>
      <c r="P2104" s="2"/>
    </row>
    <row r="2105" spans="1:16" ht="15" customHeight="1" x14ac:dyDescent="0.25">
      <c r="A2105" s="15"/>
      <c r="B2105" s="19" t="s">
        <v>219</v>
      </c>
      <c r="C2105" s="27"/>
      <c r="D2105" s="21"/>
      <c r="E2105" s="21"/>
      <c r="F2105" s="21"/>
      <c r="G2105" s="21">
        <v>1</v>
      </c>
      <c r="H2105" s="15"/>
      <c r="I2105" s="32"/>
      <c r="J2105" s="32"/>
      <c r="K2105" s="32"/>
      <c r="L2105" s="2"/>
      <c r="M2105" s="2"/>
      <c r="N2105" s="2"/>
      <c r="O2105" s="2"/>
      <c r="P2105" s="2"/>
    </row>
    <row r="2106" spans="1:16" ht="15" customHeight="1" x14ac:dyDescent="0.25">
      <c r="A2106" s="15"/>
      <c r="B2106" s="19"/>
      <c r="C2106" s="27"/>
      <c r="D2106" s="21"/>
      <c r="E2106" s="21"/>
      <c r="F2106" s="21"/>
      <c r="G2106" s="21"/>
      <c r="H2106" s="15"/>
      <c r="I2106" s="32"/>
      <c r="J2106" s="32"/>
      <c r="K2106" s="32"/>
      <c r="L2106" s="2"/>
      <c r="M2106" s="2"/>
      <c r="N2106" s="2"/>
      <c r="O2106" s="2"/>
      <c r="P2106" s="2"/>
    </row>
    <row r="2107" spans="1:16" ht="15" customHeight="1" x14ac:dyDescent="0.25">
      <c r="A2107" s="15"/>
      <c r="B2107" s="19"/>
      <c r="C2107" s="27"/>
      <c r="D2107" s="21"/>
      <c r="E2107" s="21"/>
      <c r="F2107" s="21"/>
      <c r="G2107" s="21"/>
      <c r="H2107" s="15"/>
      <c r="I2107" s="32"/>
      <c r="J2107" s="32"/>
      <c r="K2107" s="32"/>
      <c r="L2107" s="2"/>
      <c r="M2107" s="2"/>
      <c r="N2107" s="2"/>
      <c r="O2107" s="2"/>
      <c r="P2107" s="2"/>
    </row>
    <row r="2108" spans="1:16" ht="15" customHeight="1" x14ac:dyDescent="0.25">
      <c r="A2108" s="15"/>
      <c r="B2108" s="19"/>
      <c r="C2108" s="27"/>
      <c r="D2108" s="21"/>
      <c r="E2108" s="21"/>
      <c r="F2108" s="21"/>
      <c r="G2108" s="21"/>
      <c r="H2108" s="15"/>
      <c r="I2108" s="32"/>
      <c r="J2108" s="32"/>
      <c r="K2108" s="32"/>
      <c r="L2108" s="2"/>
      <c r="M2108" s="2"/>
      <c r="N2108" s="2"/>
      <c r="O2108" s="2"/>
      <c r="P2108" s="2"/>
    </row>
    <row r="2109" spans="1:16" ht="15" customHeight="1" x14ac:dyDescent="0.25">
      <c r="A2109" s="15"/>
      <c r="B2109" s="19"/>
      <c r="C2109" s="27"/>
      <c r="D2109" s="21"/>
      <c r="E2109" s="21"/>
      <c r="F2109" s="21"/>
      <c r="G2109" s="21"/>
      <c r="H2109" s="15"/>
      <c r="I2109" s="32"/>
      <c r="J2109" s="32"/>
      <c r="K2109" s="32"/>
      <c r="L2109" s="2"/>
      <c r="M2109" s="2"/>
      <c r="N2109" s="2"/>
      <c r="O2109" s="2"/>
      <c r="P2109" s="2"/>
    </row>
    <row r="2110" spans="1:16" ht="15" customHeight="1" x14ac:dyDescent="0.25">
      <c r="A2110" s="15"/>
      <c r="B2110" s="19"/>
      <c r="C2110" s="27"/>
      <c r="D2110" s="21"/>
      <c r="E2110" s="21"/>
      <c r="F2110" s="21"/>
      <c r="G2110" s="21"/>
      <c r="H2110" s="15"/>
      <c r="I2110" s="32"/>
      <c r="J2110" s="32"/>
      <c r="K2110" s="32"/>
      <c r="L2110" s="2"/>
      <c r="M2110" s="2"/>
      <c r="N2110" s="2"/>
      <c r="O2110" s="2"/>
      <c r="P2110" s="2"/>
    </row>
    <row r="2111" spans="1:16" ht="15" customHeight="1" x14ac:dyDescent="0.25">
      <c r="A2111" s="15"/>
      <c r="B2111" s="19"/>
      <c r="C2111" s="27"/>
      <c r="D2111" s="21"/>
      <c r="E2111" s="21"/>
      <c r="F2111" s="21"/>
      <c r="G2111" s="21"/>
      <c r="H2111" s="15"/>
      <c r="I2111" s="32"/>
      <c r="J2111" s="32"/>
      <c r="K2111" s="32"/>
      <c r="L2111" s="2"/>
      <c r="M2111" s="2"/>
      <c r="N2111" s="2"/>
      <c r="O2111" s="2"/>
      <c r="P2111" s="2"/>
    </row>
    <row r="2112" spans="1:16" ht="15" customHeight="1" x14ac:dyDescent="0.25">
      <c r="A2112" s="15"/>
      <c r="B2112" s="19"/>
      <c r="C2112" s="27"/>
      <c r="D2112" s="21"/>
      <c r="E2112" s="21"/>
      <c r="F2112" s="21"/>
      <c r="G2112" s="21"/>
      <c r="H2112" s="15"/>
      <c r="I2112" s="32"/>
      <c r="J2112" s="32"/>
      <c r="K2112" s="32"/>
      <c r="L2112" s="2"/>
      <c r="M2112" s="2"/>
      <c r="N2112" s="2"/>
      <c r="O2112" s="2"/>
      <c r="P2112" s="2"/>
    </row>
    <row r="2113" spans="1:16" ht="15" customHeight="1" x14ac:dyDescent="0.25">
      <c r="A2113" s="15"/>
      <c r="B2113" s="19"/>
      <c r="C2113" s="27"/>
      <c r="D2113" s="21"/>
      <c r="E2113" s="21"/>
      <c r="F2113" s="21"/>
      <c r="G2113" s="21"/>
      <c r="H2113" s="15"/>
      <c r="I2113" s="32"/>
      <c r="J2113" s="32"/>
      <c r="K2113" s="32"/>
      <c r="L2113" s="2"/>
      <c r="M2113" s="2"/>
      <c r="N2113" s="2"/>
      <c r="O2113" s="2"/>
      <c r="P2113" s="2"/>
    </row>
    <row r="2114" spans="1:16" ht="15" customHeight="1" x14ac:dyDescent="0.25">
      <c r="A2114" s="15"/>
      <c r="B2114" s="19" t="s">
        <v>10</v>
      </c>
      <c r="C2114" s="27"/>
      <c r="D2114" s="21"/>
      <c r="E2114" s="21"/>
      <c r="F2114" s="21"/>
      <c r="G2114" s="21">
        <v>4</v>
      </c>
      <c r="H2114" s="15"/>
      <c r="I2114" s="32"/>
      <c r="J2114" s="32"/>
      <c r="K2114" s="32"/>
      <c r="L2114" s="2"/>
      <c r="M2114" s="2"/>
      <c r="N2114" s="2"/>
      <c r="O2114" s="2"/>
      <c r="P2114" s="2"/>
    </row>
    <row r="2115" spans="1:16" ht="15" customHeight="1" x14ac:dyDescent="0.25">
      <c r="A2115" s="15"/>
      <c r="B2115" s="389" t="s">
        <v>222</v>
      </c>
      <c r="C2115" s="390"/>
      <c r="D2115" s="390"/>
      <c r="E2115" s="390"/>
      <c r="F2115" s="390"/>
      <c r="G2115" s="68">
        <f>SUM(G2100:G2114)</f>
        <v>14</v>
      </c>
      <c r="H2115" s="15"/>
      <c r="I2115" s="32"/>
      <c r="J2115" s="32"/>
      <c r="K2115" s="32"/>
      <c r="L2115" s="2"/>
      <c r="M2115" s="2"/>
      <c r="N2115" s="2"/>
      <c r="O2115" s="2"/>
      <c r="P2115" s="2"/>
    </row>
    <row r="2116" spans="1:16" ht="15" customHeight="1" x14ac:dyDescent="0.25">
      <c r="H2116" s="348"/>
      <c r="I2116" s="32"/>
      <c r="J2116" s="32"/>
      <c r="K2116" s="32"/>
      <c r="L2116" s="2"/>
      <c r="M2116" s="2"/>
      <c r="N2116" s="2"/>
      <c r="O2116" s="2"/>
      <c r="P2116" s="2"/>
    </row>
    <row r="2117" spans="1:16" ht="15" customHeight="1" x14ac:dyDescent="0.25">
      <c r="A2117" s="52" t="s">
        <v>911</v>
      </c>
      <c r="B2117" s="391" t="s">
        <v>912</v>
      </c>
      <c r="C2117" s="392"/>
      <c r="D2117" s="392"/>
      <c r="E2117" s="392"/>
      <c r="F2117" s="392"/>
      <c r="G2117" s="74"/>
      <c r="H2117" s="348"/>
      <c r="I2117" s="32"/>
      <c r="J2117" s="32"/>
      <c r="K2117" s="32"/>
      <c r="L2117" s="2"/>
      <c r="M2117" s="2"/>
      <c r="N2117" s="2"/>
      <c r="O2117" s="2"/>
      <c r="P2117" s="2"/>
    </row>
    <row r="2118" spans="1:16" ht="15" customHeight="1" x14ac:dyDescent="0.25">
      <c r="A2118" s="15"/>
      <c r="B2118" s="347" t="s">
        <v>2</v>
      </c>
      <c r="C2118" s="347" t="s">
        <v>3</v>
      </c>
      <c r="D2118" s="347" t="s">
        <v>215</v>
      </c>
      <c r="E2118" s="347" t="s">
        <v>216</v>
      </c>
      <c r="F2118" s="347" t="s">
        <v>6</v>
      </c>
      <c r="G2118" s="265" t="s">
        <v>3</v>
      </c>
      <c r="H2118" s="348"/>
      <c r="I2118" s="32"/>
      <c r="J2118" s="32"/>
      <c r="K2118" s="32"/>
      <c r="L2118" s="2"/>
      <c r="M2118" s="2"/>
      <c r="N2118" s="2"/>
      <c r="O2118" s="2"/>
      <c r="P2118" s="2"/>
    </row>
    <row r="2119" spans="1:16" ht="15" customHeight="1" x14ac:dyDescent="0.25">
      <c r="A2119" s="15"/>
      <c r="B2119" s="19" t="s">
        <v>856</v>
      </c>
      <c r="C2119" s="27"/>
      <c r="D2119" s="21"/>
      <c r="E2119" s="21"/>
      <c r="F2119" s="21"/>
      <c r="G2119" s="21">
        <v>1</v>
      </c>
      <c r="H2119" s="348"/>
      <c r="I2119" s="32"/>
      <c r="J2119" s="32"/>
      <c r="K2119" s="32"/>
      <c r="L2119" s="2"/>
      <c r="M2119" s="2"/>
      <c r="N2119" s="2"/>
      <c r="O2119" s="2"/>
      <c r="P2119" s="2"/>
    </row>
    <row r="2120" spans="1:16" ht="15" customHeight="1" x14ac:dyDescent="0.25">
      <c r="A2120" s="15"/>
      <c r="B2120" s="19" t="s">
        <v>857</v>
      </c>
      <c r="C2120" s="27"/>
      <c r="D2120" s="21"/>
      <c r="E2120" s="21"/>
      <c r="F2120" s="21"/>
      <c r="G2120" s="21">
        <v>1</v>
      </c>
      <c r="H2120" s="348"/>
      <c r="I2120" s="32"/>
      <c r="J2120" s="32"/>
      <c r="K2120" s="32"/>
      <c r="L2120" s="2"/>
      <c r="M2120" s="2"/>
      <c r="N2120" s="2"/>
      <c r="O2120" s="2"/>
      <c r="P2120" s="2"/>
    </row>
    <row r="2121" spans="1:16" ht="15" customHeight="1" x14ac:dyDescent="0.25">
      <c r="A2121" s="15"/>
      <c r="B2121" s="389" t="s">
        <v>222</v>
      </c>
      <c r="C2121" s="390"/>
      <c r="D2121" s="390"/>
      <c r="E2121" s="390"/>
      <c r="F2121" s="390"/>
      <c r="G2121" s="370">
        <f>SUM(G2119:G2120)</f>
        <v>2</v>
      </c>
      <c r="H2121" s="28"/>
      <c r="I2121" s="32"/>
      <c r="J2121" s="32"/>
      <c r="K2121" s="32"/>
      <c r="L2121" s="2"/>
      <c r="M2121" s="2"/>
      <c r="N2121" s="2"/>
      <c r="O2121" s="2"/>
      <c r="P2121" s="2"/>
    </row>
    <row r="2122" spans="1:16" ht="15" customHeight="1" x14ac:dyDescent="0.25">
      <c r="H2122" s="28"/>
      <c r="I2122" s="32"/>
      <c r="J2122" s="32"/>
      <c r="K2122" s="32"/>
      <c r="L2122" s="2"/>
      <c r="M2122" s="2"/>
      <c r="N2122" s="2"/>
      <c r="O2122" s="2"/>
      <c r="P2122" s="2"/>
    </row>
    <row r="2123" spans="1:16" ht="12.75" customHeight="1" x14ac:dyDescent="0.25">
      <c r="I2123" s="32"/>
      <c r="J2123" s="32"/>
      <c r="K2123" s="32"/>
    </row>
    <row r="2124" spans="1:16" ht="12.75" customHeight="1" x14ac:dyDescent="0.25">
      <c r="A2124" s="59">
        <v>24</v>
      </c>
      <c r="B2124" s="60" t="s">
        <v>808</v>
      </c>
      <c r="C2124" s="60"/>
      <c r="D2124" s="60"/>
      <c r="E2124" s="60"/>
      <c r="F2124" s="60"/>
      <c r="G2124" s="60"/>
      <c r="H2124" s="60"/>
      <c r="I2124" s="32"/>
      <c r="J2124" s="32"/>
      <c r="K2124" s="32"/>
    </row>
    <row r="2125" spans="1:16" ht="12.75" customHeight="1" x14ac:dyDescent="0.25">
      <c r="A2125" s="32"/>
      <c r="B2125" s="32"/>
      <c r="C2125" s="32"/>
      <c r="D2125" s="32"/>
      <c r="E2125" s="32"/>
      <c r="F2125" s="32"/>
      <c r="G2125" s="32"/>
      <c r="I2125" s="32"/>
      <c r="J2125" s="32"/>
      <c r="K2125" s="32"/>
    </row>
    <row r="2126" spans="1:16" ht="12.75" customHeight="1" x14ac:dyDescent="0.25">
      <c r="A2126" s="52" t="s">
        <v>913</v>
      </c>
      <c r="B2126" s="393" t="s">
        <v>966</v>
      </c>
      <c r="C2126" s="393"/>
      <c r="D2126" s="393"/>
      <c r="E2126" s="393"/>
      <c r="F2126" s="393"/>
      <c r="G2126" s="393"/>
      <c r="H2126" s="393"/>
      <c r="I2126" s="32"/>
      <c r="J2126" s="32"/>
      <c r="K2126" s="32"/>
    </row>
    <row r="2127" spans="1:16" ht="12.75" customHeight="1" x14ac:dyDescent="0.25">
      <c r="A2127" s="15"/>
      <c r="B2127" s="383" t="s">
        <v>2</v>
      </c>
      <c r="C2127" s="383" t="s">
        <v>3</v>
      </c>
      <c r="D2127" s="383" t="s">
        <v>215</v>
      </c>
      <c r="E2127" s="383" t="s">
        <v>216</v>
      </c>
      <c r="F2127" s="383" t="s">
        <v>6</v>
      </c>
      <c r="G2127" s="368" t="s">
        <v>3</v>
      </c>
      <c r="H2127" s="120"/>
      <c r="I2127" s="32"/>
      <c r="J2127" s="32"/>
      <c r="K2127" s="32"/>
    </row>
    <row r="2128" spans="1:16" ht="14.25" customHeight="1" x14ac:dyDescent="0.25">
      <c r="A2128" s="15"/>
      <c r="B2128" s="19" t="s">
        <v>914</v>
      </c>
      <c r="C2128" s="27"/>
      <c r="D2128" s="21"/>
      <c r="E2128" s="21"/>
      <c r="F2128" s="21"/>
      <c r="G2128" s="21">
        <v>12</v>
      </c>
      <c r="I2128" s="32"/>
      <c r="J2128" s="32"/>
      <c r="K2128" s="32"/>
    </row>
    <row r="2129" spans="1:11" ht="12.75" customHeight="1" x14ac:dyDescent="0.25">
      <c r="A2129" s="15"/>
      <c r="B2129" s="389" t="s">
        <v>969</v>
      </c>
      <c r="C2129" s="390"/>
      <c r="D2129" s="390"/>
      <c r="E2129" s="390"/>
      <c r="F2129" s="390"/>
      <c r="G2129" s="370">
        <f>SUM(G2128:G2128)</f>
        <v>12</v>
      </c>
      <c r="I2129" s="32"/>
      <c r="J2129" s="32"/>
      <c r="K2129" s="32"/>
    </row>
    <row r="2130" spans="1:11" ht="12.75" customHeight="1" x14ac:dyDescent="0.25">
      <c r="A2130" s="32"/>
      <c r="B2130" s="32"/>
      <c r="C2130" s="32"/>
      <c r="D2130" s="32"/>
      <c r="E2130" s="32"/>
      <c r="F2130" s="32"/>
      <c r="G2130" s="32"/>
      <c r="I2130" s="32"/>
      <c r="J2130" s="32"/>
      <c r="K2130" s="32"/>
    </row>
    <row r="2131" spans="1:11" ht="12.75" customHeight="1" x14ac:dyDescent="0.25">
      <c r="A2131" s="52" t="s">
        <v>913</v>
      </c>
      <c r="B2131" s="393" t="s">
        <v>967</v>
      </c>
      <c r="C2131" s="393"/>
      <c r="D2131" s="393"/>
      <c r="E2131" s="393"/>
      <c r="F2131" s="393"/>
      <c r="G2131" s="393"/>
      <c r="H2131" s="393"/>
      <c r="I2131" s="32"/>
      <c r="J2131" s="32"/>
      <c r="K2131" s="32"/>
    </row>
    <row r="2132" spans="1:11" ht="12.75" customHeight="1" x14ac:dyDescent="0.25">
      <c r="A2132" s="15"/>
      <c r="B2132" s="383" t="s">
        <v>2</v>
      </c>
      <c r="C2132" s="383" t="s">
        <v>3</v>
      </c>
      <c r="D2132" s="383" t="s">
        <v>215</v>
      </c>
      <c r="E2132" s="383" t="s">
        <v>216</v>
      </c>
      <c r="F2132" s="383" t="s">
        <v>6</v>
      </c>
      <c r="G2132" s="368" t="s">
        <v>3</v>
      </c>
      <c r="H2132" s="120"/>
      <c r="I2132" s="32"/>
      <c r="J2132" s="32"/>
      <c r="K2132" s="32"/>
    </row>
    <row r="2133" spans="1:11" ht="18.75" customHeight="1" x14ac:dyDescent="0.25">
      <c r="A2133" s="15"/>
      <c r="B2133" s="19" t="s">
        <v>968</v>
      </c>
      <c r="C2133" s="27"/>
      <c r="D2133" s="21"/>
      <c r="E2133" s="21"/>
      <c r="F2133" s="21"/>
      <c r="G2133" s="21">
        <v>960</v>
      </c>
      <c r="I2133" s="32"/>
      <c r="J2133" s="32"/>
      <c r="K2133" s="32"/>
    </row>
    <row r="2134" spans="1:11" ht="12.75" customHeight="1" x14ac:dyDescent="0.25">
      <c r="A2134" s="15"/>
      <c r="B2134" s="389" t="s">
        <v>970</v>
      </c>
      <c r="C2134" s="390"/>
      <c r="D2134" s="390"/>
      <c r="E2134" s="390"/>
      <c r="F2134" s="390"/>
      <c r="G2134" s="370">
        <f>SUM(G2133:G2133)</f>
        <v>960</v>
      </c>
      <c r="I2134" s="32"/>
      <c r="J2134" s="32"/>
      <c r="K2134" s="32"/>
    </row>
    <row r="2135" spans="1:11" ht="12.75" customHeight="1" x14ac:dyDescent="0.25">
      <c r="A2135" s="32"/>
      <c r="B2135" s="32"/>
      <c r="C2135" s="32"/>
      <c r="D2135" s="32"/>
      <c r="E2135" s="32"/>
      <c r="F2135" s="32"/>
      <c r="G2135" s="32"/>
      <c r="I2135" s="32"/>
      <c r="J2135" s="32"/>
      <c r="K2135" s="32"/>
    </row>
    <row r="2136" spans="1:11" ht="12.75" customHeight="1" x14ac:dyDescent="0.25">
      <c r="A2136" s="59">
        <v>25</v>
      </c>
      <c r="B2136" s="428" t="s">
        <v>809</v>
      </c>
      <c r="C2136" s="428"/>
      <c r="D2136" s="428"/>
      <c r="E2136" s="428"/>
      <c r="F2136" s="428"/>
      <c r="G2136" s="428"/>
      <c r="H2136" s="428"/>
      <c r="I2136" s="32"/>
      <c r="J2136" s="32"/>
      <c r="K2136" s="32"/>
    </row>
    <row r="2137" spans="1:11" ht="15" customHeight="1" x14ac:dyDescent="0.25">
      <c r="A2137" s="32"/>
      <c r="B2137" s="32"/>
      <c r="C2137" s="32"/>
      <c r="D2137" s="32"/>
      <c r="E2137" s="32"/>
      <c r="F2137" s="32"/>
      <c r="G2137" s="32"/>
      <c r="I2137" s="32"/>
      <c r="J2137" s="32"/>
      <c r="K2137" s="32"/>
    </row>
    <row r="2138" spans="1:11" ht="15" customHeight="1" x14ac:dyDescent="0.25">
      <c r="A2138" s="52" t="s">
        <v>915</v>
      </c>
      <c r="B2138" s="391" t="s">
        <v>916</v>
      </c>
      <c r="C2138" s="392"/>
      <c r="D2138" s="392"/>
      <c r="E2138" s="392"/>
      <c r="F2138" s="392"/>
      <c r="G2138" s="74"/>
      <c r="I2138" s="32"/>
      <c r="J2138" s="32"/>
      <c r="K2138" s="32"/>
    </row>
    <row r="2139" spans="1:11" ht="15" customHeight="1" x14ac:dyDescent="0.25">
      <c r="A2139" s="15"/>
      <c r="B2139" s="347" t="s">
        <v>2</v>
      </c>
      <c r="C2139" s="347"/>
      <c r="D2139" s="347"/>
      <c r="E2139" s="347"/>
      <c r="F2139" s="347"/>
      <c r="G2139" s="265" t="s">
        <v>984</v>
      </c>
      <c r="I2139" s="32"/>
      <c r="J2139" s="32"/>
      <c r="K2139" s="32"/>
    </row>
    <row r="2140" spans="1:11" ht="15" customHeight="1" x14ac:dyDescent="0.25">
      <c r="A2140" s="15"/>
      <c r="B2140" s="19" t="s">
        <v>231</v>
      </c>
      <c r="C2140" s="27"/>
      <c r="D2140" s="21"/>
      <c r="E2140" s="21"/>
      <c r="F2140" s="21"/>
      <c r="G2140" s="21">
        <v>757.94</v>
      </c>
      <c r="I2140" s="32"/>
      <c r="J2140" s="32"/>
      <c r="K2140" s="32"/>
    </row>
    <row r="2141" spans="1:11" ht="15" customHeight="1" x14ac:dyDescent="0.25">
      <c r="A2141" s="15"/>
      <c r="B2141" s="389" t="s">
        <v>985</v>
      </c>
      <c r="C2141" s="390"/>
      <c r="D2141" s="390"/>
      <c r="E2141" s="390"/>
      <c r="F2141" s="390"/>
      <c r="G2141" s="370">
        <f>SUM(G2140:G2140)</f>
        <v>757.94</v>
      </c>
      <c r="I2141" s="32"/>
      <c r="J2141" s="32"/>
      <c r="K2141" s="32"/>
    </row>
    <row r="2142" spans="1:11" ht="15" customHeight="1" x14ac:dyDescent="0.25">
      <c r="A2142" s="32"/>
      <c r="B2142" s="32"/>
      <c r="C2142" s="32"/>
      <c r="D2142" s="32"/>
      <c r="E2142" s="32"/>
      <c r="F2142" s="32"/>
      <c r="G2142" s="32"/>
      <c r="I2142" s="32"/>
      <c r="J2142" s="32"/>
      <c r="K2142" s="32"/>
    </row>
    <row r="2143" spans="1:11" ht="15" customHeight="1" x14ac:dyDescent="0.25">
      <c r="A2143" s="52" t="s">
        <v>972</v>
      </c>
      <c r="B2143" s="391" t="s">
        <v>971</v>
      </c>
      <c r="C2143" s="392"/>
      <c r="D2143" s="392"/>
      <c r="E2143" s="392"/>
      <c r="F2143" s="392"/>
      <c r="G2143" s="74"/>
      <c r="I2143" s="32"/>
      <c r="J2143" s="32"/>
      <c r="K2143" s="32"/>
    </row>
    <row r="2144" spans="1:11" ht="15" customHeight="1" x14ac:dyDescent="0.25">
      <c r="A2144" s="15"/>
      <c r="B2144" s="387" t="s">
        <v>2</v>
      </c>
      <c r="C2144" s="387"/>
      <c r="D2144" s="387"/>
      <c r="E2144" s="387"/>
      <c r="F2144" s="387"/>
      <c r="G2144" s="265" t="s">
        <v>984</v>
      </c>
      <c r="I2144" s="32"/>
      <c r="J2144" s="32"/>
      <c r="K2144" s="32"/>
    </row>
    <row r="2145" spans="1:11" ht="15" customHeight="1" x14ac:dyDescent="0.25">
      <c r="A2145" s="15"/>
      <c r="B2145" s="19" t="s">
        <v>231</v>
      </c>
      <c r="C2145" s="27"/>
      <c r="D2145" s="21"/>
      <c r="E2145" s="21"/>
      <c r="F2145" s="21"/>
      <c r="G2145" s="21">
        <v>757.94</v>
      </c>
      <c r="I2145" s="32"/>
      <c r="J2145" s="32"/>
      <c r="K2145" s="32"/>
    </row>
    <row r="2146" spans="1:11" ht="15" customHeight="1" x14ac:dyDescent="0.25">
      <c r="A2146" s="15"/>
      <c r="B2146" s="389" t="s">
        <v>985</v>
      </c>
      <c r="C2146" s="390"/>
      <c r="D2146" s="390"/>
      <c r="E2146" s="390"/>
      <c r="F2146" s="390"/>
      <c r="G2146" s="370">
        <f>SUM(G2145:G2145)</f>
        <v>757.94</v>
      </c>
      <c r="I2146" s="32"/>
      <c r="J2146" s="32"/>
      <c r="K2146" s="32"/>
    </row>
    <row r="2147" spans="1:11" ht="15" customHeight="1" x14ac:dyDescent="0.25">
      <c r="I2147" s="32"/>
      <c r="J2147" s="32"/>
      <c r="K2147" s="32"/>
    </row>
    <row r="2148" spans="1:11" ht="15" customHeight="1" x14ac:dyDescent="0.25">
      <c r="A2148" s="52" t="s">
        <v>973</v>
      </c>
      <c r="B2148" s="391" t="s">
        <v>974</v>
      </c>
      <c r="C2148" s="392"/>
      <c r="D2148" s="392"/>
      <c r="E2148" s="392"/>
      <c r="F2148" s="392"/>
      <c r="G2148" s="74"/>
      <c r="I2148" s="32"/>
      <c r="J2148" s="32"/>
      <c r="K2148" s="32"/>
    </row>
    <row r="2149" spans="1:11" ht="15" customHeight="1" x14ac:dyDescent="0.25">
      <c r="A2149" s="15"/>
      <c r="B2149" s="387" t="s">
        <v>2</v>
      </c>
      <c r="C2149" s="387"/>
      <c r="D2149" s="387"/>
      <c r="E2149" s="387"/>
      <c r="F2149" s="387"/>
      <c r="G2149" s="265" t="s">
        <v>984</v>
      </c>
      <c r="I2149" s="32"/>
      <c r="J2149" s="32"/>
      <c r="K2149" s="32"/>
    </row>
    <row r="2150" spans="1:11" ht="15" customHeight="1" x14ac:dyDescent="0.25">
      <c r="A2150" s="15"/>
      <c r="B2150" s="19" t="s">
        <v>231</v>
      </c>
      <c r="C2150" s="27"/>
      <c r="D2150" s="21"/>
      <c r="E2150" s="21"/>
      <c r="F2150" s="21"/>
      <c r="G2150" s="21">
        <v>757.94</v>
      </c>
      <c r="I2150" s="32"/>
      <c r="J2150" s="32"/>
      <c r="K2150" s="32"/>
    </row>
    <row r="2151" spans="1:11" ht="15" customHeight="1" x14ac:dyDescent="0.25">
      <c r="A2151" s="15"/>
      <c r="B2151" s="389" t="s">
        <v>985</v>
      </c>
      <c r="C2151" s="390"/>
      <c r="D2151" s="390"/>
      <c r="E2151" s="390"/>
      <c r="F2151" s="390"/>
      <c r="G2151" s="370">
        <f>SUM(G2150:G2150)</f>
        <v>757.94</v>
      </c>
      <c r="I2151" s="32"/>
      <c r="J2151" s="32"/>
      <c r="K2151" s="32"/>
    </row>
    <row r="2152" spans="1:11" ht="15" customHeight="1" x14ac:dyDescent="0.25">
      <c r="I2152" s="32"/>
      <c r="J2152" s="32"/>
      <c r="K2152" s="32"/>
    </row>
    <row r="2153" spans="1:11" ht="15" customHeight="1" x14ac:dyDescent="0.25">
      <c r="A2153" s="52" t="s">
        <v>975</v>
      </c>
      <c r="B2153" s="391" t="s">
        <v>976</v>
      </c>
      <c r="C2153" s="392"/>
      <c r="D2153" s="392"/>
      <c r="E2153" s="392"/>
      <c r="F2153" s="392"/>
      <c r="G2153" s="74"/>
      <c r="I2153" s="32"/>
      <c r="J2153" s="32"/>
      <c r="K2153" s="32"/>
    </row>
    <row r="2154" spans="1:11" ht="15" customHeight="1" x14ac:dyDescent="0.25">
      <c r="A2154" s="15"/>
      <c r="B2154" s="387" t="s">
        <v>2</v>
      </c>
      <c r="C2154" s="387"/>
      <c r="D2154" s="387"/>
      <c r="E2154" s="387"/>
      <c r="F2154" s="387"/>
      <c r="G2154" s="265" t="s">
        <v>984</v>
      </c>
      <c r="I2154" s="32"/>
      <c r="J2154" s="32"/>
      <c r="K2154" s="32"/>
    </row>
    <row r="2155" spans="1:11" ht="12.75" customHeight="1" x14ac:dyDescent="0.25">
      <c r="A2155" s="15"/>
      <c r="B2155" s="19" t="s">
        <v>231</v>
      </c>
      <c r="C2155" s="27"/>
      <c r="D2155" s="21"/>
      <c r="E2155" s="21"/>
      <c r="F2155" s="21"/>
      <c r="G2155" s="21">
        <v>757.94</v>
      </c>
      <c r="I2155" s="32"/>
      <c r="J2155" s="32"/>
      <c r="K2155" s="32"/>
    </row>
    <row r="2156" spans="1:11" ht="12.75" customHeight="1" x14ac:dyDescent="0.25">
      <c r="A2156" s="15"/>
      <c r="B2156" s="389" t="s">
        <v>985</v>
      </c>
      <c r="C2156" s="390"/>
      <c r="D2156" s="390"/>
      <c r="E2156" s="390"/>
      <c r="F2156" s="390"/>
      <c r="G2156" s="370">
        <f>SUM(G2155:G2155)</f>
        <v>757.94</v>
      </c>
      <c r="I2156" s="32"/>
      <c r="J2156" s="32"/>
      <c r="K2156" s="32"/>
    </row>
    <row r="2157" spans="1:11" ht="12.75" customHeight="1" x14ac:dyDescent="0.25">
      <c r="I2157" s="32"/>
      <c r="J2157" s="32"/>
      <c r="K2157" s="32"/>
    </row>
    <row r="2158" spans="1:11" ht="12.75" customHeight="1" x14ac:dyDescent="0.25">
      <c r="A2158" s="52" t="s">
        <v>977</v>
      </c>
      <c r="B2158" s="391" t="s">
        <v>978</v>
      </c>
      <c r="C2158" s="392"/>
      <c r="D2158" s="392"/>
      <c r="E2158" s="392"/>
      <c r="F2158" s="392"/>
      <c r="G2158" s="74"/>
      <c r="I2158" s="32"/>
      <c r="J2158" s="32"/>
      <c r="K2158" s="32"/>
    </row>
    <row r="2159" spans="1:11" ht="12.75" customHeight="1" x14ac:dyDescent="0.25">
      <c r="A2159" s="15"/>
      <c r="B2159" s="387" t="s">
        <v>2</v>
      </c>
      <c r="C2159" s="387"/>
      <c r="D2159" s="387"/>
      <c r="E2159" s="387"/>
      <c r="F2159" s="387"/>
      <c r="G2159" s="265" t="s">
        <v>984</v>
      </c>
      <c r="I2159" s="32"/>
      <c r="J2159" s="32"/>
      <c r="K2159" s="32"/>
    </row>
    <row r="2160" spans="1:11" ht="12.75" customHeight="1" x14ac:dyDescent="0.25">
      <c r="A2160" s="15"/>
      <c r="B2160" s="19" t="s">
        <v>231</v>
      </c>
      <c r="C2160" s="27"/>
      <c r="D2160" s="21"/>
      <c r="E2160" s="21"/>
      <c r="F2160" s="21"/>
      <c r="G2160" s="21">
        <v>757.94</v>
      </c>
      <c r="I2160" s="32"/>
      <c r="J2160" s="32"/>
      <c r="K2160" s="32"/>
    </row>
    <row r="2161" spans="1:11" ht="12.75" customHeight="1" x14ac:dyDescent="0.25">
      <c r="A2161" s="15"/>
      <c r="B2161" s="389" t="s">
        <v>985</v>
      </c>
      <c r="C2161" s="390"/>
      <c r="D2161" s="390"/>
      <c r="E2161" s="390"/>
      <c r="F2161" s="390"/>
      <c r="G2161" s="370">
        <f>SUM(G2160:G2160)</f>
        <v>757.94</v>
      </c>
      <c r="I2161" s="32"/>
      <c r="J2161" s="32"/>
      <c r="K2161" s="32"/>
    </row>
    <row r="2162" spans="1:11" ht="12.75" customHeight="1" x14ac:dyDescent="0.25">
      <c r="I2162" s="32"/>
      <c r="J2162" s="32"/>
      <c r="K2162" s="32"/>
    </row>
    <row r="2163" spans="1:11" ht="12.75" customHeight="1" x14ac:dyDescent="0.25">
      <c r="A2163" s="52" t="s">
        <v>979</v>
      </c>
      <c r="B2163" s="391" t="s">
        <v>980</v>
      </c>
      <c r="C2163" s="392"/>
      <c r="D2163" s="392"/>
      <c r="E2163" s="392"/>
      <c r="F2163" s="392"/>
      <c r="G2163" s="74"/>
      <c r="I2163" s="32"/>
      <c r="J2163" s="32"/>
      <c r="K2163" s="32"/>
    </row>
    <row r="2164" spans="1:11" ht="12.75" customHeight="1" x14ac:dyDescent="0.25">
      <c r="A2164" s="15"/>
      <c r="B2164" s="387" t="s">
        <v>2</v>
      </c>
      <c r="C2164" s="387"/>
      <c r="D2164" s="387"/>
      <c r="E2164" s="387"/>
      <c r="F2164" s="387"/>
      <c r="G2164" s="265" t="s">
        <v>984</v>
      </c>
      <c r="I2164" s="32"/>
      <c r="J2164" s="32"/>
      <c r="K2164" s="32"/>
    </row>
    <row r="2165" spans="1:11" ht="12.75" customHeight="1" x14ac:dyDescent="0.25">
      <c r="A2165" s="15"/>
      <c r="B2165" s="19" t="s">
        <v>231</v>
      </c>
      <c r="C2165" s="27"/>
      <c r="D2165" s="21"/>
      <c r="E2165" s="21"/>
      <c r="F2165" s="21"/>
      <c r="G2165" s="21">
        <v>757.94</v>
      </c>
      <c r="I2165" s="32"/>
      <c r="J2165" s="32"/>
      <c r="K2165" s="32"/>
    </row>
    <row r="2166" spans="1:11" ht="12.75" customHeight="1" x14ac:dyDescent="0.25">
      <c r="A2166" s="15"/>
      <c r="B2166" s="389" t="s">
        <v>985</v>
      </c>
      <c r="C2166" s="390"/>
      <c r="D2166" s="390"/>
      <c r="E2166" s="390"/>
      <c r="F2166" s="390"/>
      <c r="G2166" s="370">
        <f>SUM(G2165:G2165)</f>
        <v>757.94</v>
      </c>
      <c r="I2166" s="32"/>
      <c r="J2166" s="32"/>
      <c r="K2166" s="32"/>
    </row>
    <row r="2167" spans="1:11" ht="12.75" customHeight="1" x14ac:dyDescent="0.25">
      <c r="I2167" s="32"/>
      <c r="J2167" s="32"/>
      <c r="K2167" s="32"/>
    </row>
    <row r="2168" spans="1:11" ht="12.75" customHeight="1" x14ac:dyDescent="0.25">
      <c r="A2168" s="52" t="s">
        <v>981</v>
      </c>
      <c r="B2168" s="391" t="s">
        <v>982</v>
      </c>
      <c r="C2168" s="392"/>
      <c r="D2168" s="392"/>
      <c r="E2168" s="392"/>
      <c r="F2168" s="392"/>
      <c r="G2168" s="74"/>
      <c r="I2168" s="32"/>
      <c r="J2168" s="32"/>
      <c r="K2168" s="32"/>
    </row>
    <row r="2169" spans="1:11" ht="12.75" customHeight="1" x14ac:dyDescent="0.25">
      <c r="A2169" s="15"/>
      <c r="B2169" s="387" t="s">
        <v>2</v>
      </c>
      <c r="C2169" s="387"/>
      <c r="D2169" s="387"/>
      <c r="E2169" s="387"/>
      <c r="F2169" s="387"/>
      <c r="G2169" s="265" t="s">
        <v>984</v>
      </c>
      <c r="I2169" s="32"/>
      <c r="J2169" s="32"/>
      <c r="K2169" s="32"/>
    </row>
    <row r="2170" spans="1:11" ht="12.75" customHeight="1" x14ac:dyDescent="0.25">
      <c r="A2170" s="15"/>
      <c r="B2170" s="19" t="s">
        <v>231</v>
      </c>
      <c r="C2170" s="27"/>
      <c r="D2170" s="21"/>
      <c r="E2170" s="21"/>
      <c r="F2170" s="21"/>
      <c r="G2170" s="21">
        <v>757.94</v>
      </c>
      <c r="I2170" s="32"/>
      <c r="J2170" s="32"/>
      <c r="K2170" s="32"/>
    </row>
    <row r="2171" spans="1:11" ht="12.75" customHeight="1" x14ac:dyDescent="0.25">
      <c r="A2171" s="15"/>
      <c r="B2171" s="389" t="s">
        <v>985</v>
      </c>
      <c r="C2171" s="390"/>
      <c r="D2171" s="390"/>
      <c r="E2171" s="390"/>
      <c r="F2171" s="390"/>
      <c r="G2171" s="370">
        <f>SUM(G2170:G2170)</f>
        <v>757.94</v>
      </c>
      <c r="I2171" s="32"/>
      <c r="J2171" s="32"/>
      <c r="K2171" s="32"/>
    </row>
    <row r="2172" spans="1:11" ht="12.75" customHeight="1" x14ac:dyDescent="0.25">
      <c r="I2172" s="32"/>
      <c r="J2172" s="32"/>
      <c r="K2172" s="32"/>
    </row>
    <row r="2173" spans="1:11" ht="15.75" customHeight="1" x14ac:dyDescent="0.2">
      <c r="A2173" s="52" t="s">
        <v>972</v>
      </c>
      <c r="B2173" s="391" t="s">
        <v>983</v>
      </c>
      <c r="C2173" s="392"/>
      <c r="D2173" s="392"/>
      <c r="E2173" s="392"/>
      <c r="F2173" s="392"/>
      <c r="G2173" s="74"/>
    </row>
    <row r="2174" spans="1:11" ht="15.75" customHeight="1" x14ac:dyDescent="0.2">
      <c r="A2174" s="15"/>
      <c r="B2174" s="387" t="s">
        <v>2</v>
      </c>
      <c r="C2174" s="387"/>
      <c r="D2174" s="387"/>
      <c r="E2174" s="387"/>
      <c r="F2174" s="387"/>
      <c r="G2174" s="265" t="s">
        <v>3</v>
      </c>
    </row>
    <row r="2175" spans="1:11" ht="15.75" customHeight="1" x14ac:dyDescent="0.2">
      <c r="A2175" s="15"/>
      <c r="B2175" s="19" t="s">
        <v>983</v>
      </c>
      <c r="C2175" s="27"/>
      <c r="D2175" s="21"/>
      <c r="E2175" s="21"/>
      <c r="F2175" s="21"/>
      <c r="G2175" s="21">
        <v>1</v>
      </c>
    </row>
    <row r="2176" spans="1:11" ht="15.75" customHeight="1" x14ac:dyDescent="0.2">
      <c r="A2176" s="15"/>
      <c r="B2176" s="389" t="s">
        <v>222</v>
      </c>
      <c r="C2176" s="390"/>
      <c r="D2176" s="390"/>
      <c r="E2176" s="390"/>
      <c r="F2176" s="390"/>
      <c r="G2176" s="370">
        <f>SUM(G2175:G2175)</f>
        <v>1</v>
      </c>
    </row>
  </sheetData>
  <mergeCells count="481">
    <mergeCell ref="B2168:F2168"/>
    <mergeCell ref="B2171:F2171"/>
    <mergeCell ref="B2173:F2173"/>
    <mergeCell ref="B2176:F2176"/>
    <mergeCell ref="B2146:F2146"/>
    <mergeCell ref="B2148:F2148"/>
    <mergeCell ref="B2151:F2151"/>
    <mergeCell ref="B2153:F2153"/>
    <mergeCell ref="B2156:F2156"/>
    <mergeCell ref="B2158:F2158"/>
    <mergeCell ref="B2161:F2161"/>
    <mergeCell ref="B2163:F2163"/>
    <mergeCell ref="B2166:F2166"/>
    <mergeCell ref="B1767:H1767"/>
    <mergeCell ref="B1867:H1867"/>
    <mergeCell ref="B2136:H2136"/>
    <mergeCell ref="B2134:F2134"/>
    <mergeCell ref="B2126:H2126"/>
    <mergeCell ref="B2131:H2131"/>
    <mergeCell ref="B2143:F2143"/>
    <mergeCell ref="B1764:C1764"/>
    <mergeCell ref="B1765:G1765"/>
    <mergeCell ref="B4:H4"/>
    <mergeCell ref="B36:H36"/>
    <mergeCell ref="B60:H60"/>
    <mergeCell ref="B297:H297"/>
    <mergeCell ref="B555:H555"/>
    <mergeCell ref="B694:H694"/>
    <mergeCell ref="B714:H714"/>
    <mergeCell ref="B740:H740"/>
    <mergeCell ref="B836:H836"/>
    <mergeCell ref="B853:H853"/>
    <mergeCell ref="B865:H865"/>
    <mergeCell ref="B892:H892"/>
    <mergeCell ref="B922:H922"/>
    <mergeCell ref="B1347:H1347"/>
    <mergeCell ref="B1584:H1584"/>
    <mergeCell ref="B1587:H1587"/>
    <mergeCell ref="B1590:H1590"/>
    <mergeCell ref="B1593:H1593"/>
    <mergeCell ref="B1685:H1685"/>
    <mergeCell ref="B1688:H1688"/>
    <mergeCell ref="B1715:H1715"/>
    <mergeCell ref="B1737:H1737"/>
    <mergeCell ref="B1742:H1742"/>
    <mergeCell ref="B1747:H1747"/>
    <mergeCell ref="B1752:H1752"/>
    <mergeCell ref="B1757:H1757"/>
    <mergeCell ref="B1762:H1762"/>
    <mergeCell ref="B1719:C1719"/>
    <mergeCell ref="B1720:G1720"/>
    <mergeCell ref="B1724:C1724"/>
    <mergeCell ref="B1725:G1725"/>
    <mergeCell ref="B1729:C1729"/>
    <mergeCell ref="B1730:G1730"/>
    <mergeCell ref="B1734:C1734"/>
    <mergeCell ref="B1735:G1735"/>
    <mergeCell ref="B1739:C1739"/>
    <mergeCell ref="B1740:G1740"/>
    <mergeCell ref="B1744:C1744"/>
    <mergeCell ref="B1745:G1745"/>
    <mergeCell ref="B1749:C1749"/>
    <mergeCell ref="B1750:G1750"/>
    <mergeCell ref="B1754:C1754"/>
    <mergeCell ref="B1755:G1755"/>
    <mergeCell ref="B1759:C1759"/>
    <mergeCell ref="B1760:G1760"/>
    <mergeCell ref="B1712:C1712"/>
    <mergeCell ref="B1698:G1698"/>
    <mergeCell ref="B1703:G1703"/>
    <mergeCell ref="B1708:G1708"/>
    <mergeCell ref="B1713:G1713"/>
    <mergeCell ref="B1717:H1717"/>
    <mergeCell ref="B1722:H1722"/>
    <mergeCell ref="B1727:H1727"/>
    <mergeCell ref="B1732:H1732"/>
    <mergeCell ref="B1690:H1690"/>
    <mergeCell ref="B1695:H1695"/>
    <mergeCell ref="B1700:H1700"/>
    <mergeCell ref="B1705:H1705"/>
    <mergeCell ref="B1710:H1710"/>
    <mergeCell ref="B1692:C1692"/>
    <mergeCell ref="B1693:G1693"/>
    <mergeCell ref="B1697:C1697"/>
    <mergeCell ref="B1702:C1702"/>
    <mergeCell ref="B1707:C1707"/>
    <mergeCell ref="J840:K840"/>
    <mergeCell ref="B1313:H1313"/>
    <mergeCell ref="B1296:H1296"/>
    <mergeCell ref="B816:H816"/>
    <mergeCell ref="B823:H823"/>
    <mergeCell ref="B830:H830"/>
    <mergeCell ref="B1012:H1012"/>
    <mergeCell ref="B1024:E1024"/>
    <mergeCell ref="B757:H757"/>
    <mergeCell ref="B1026:H1026"/>
    <mergeCell ref="B1057:H1057"/>
    <mergeCell ref="B1194:F1194"/>
    <mergeCell ref="B1226:F1226"/>
    <mergeCell ref="B1228:H1228"/>
    <mergeCell ref="B1270:F1270"/>
    <mergeCell ref="B821:D821"/>
    <mergeCell ref="E821:F821"/>
    <mergeCell ref="E824:F824"/>
    <mergeCell ref="E825:F825"/>
    <mergeCell ref="B780:H780"/>
    <mergeCell ref="B848:H848"/>
    <mergeCell ref="B843:H843"/>
    <mergeCell ref="B238:F238"/>
    <mergeCell ref="B247:H247"/>
    <mergeCell ref="B62:H62"/>
    <mergeCell ref="B686:H686"/>
    <mergeCell ref="B692:F692"/>
    <mergeCell ref="B645:B646"/>
    <mergeCell ref="B643:H643"/>
    <mergeCell ref="B648:E648"/>
    <mergeCell ref="B63:G63"/>
    <mergeCell ref="B307:F307"/>
    <mergeCell ref="B462:H462"/>
    <mergeCell ref="B99:F99"/>
    <mergeCell ref="B101:G101"/>
    <mergeCell ref="B147:F147"/>
    <mergeCell ref="B151:H151"/>
    <mergeCell ref="B188:F188"/>
    <mergeCell ref="B152:G152"/>
    <mergeCell ref="B190:G190"/>
    <mergeCell ref="B236:F236"/>
    <mergeCell ref="B149:F149"/>
    <mergeCell ref="B376:F376"/>
    <mergeCell ref="B435:H435"/>
    <mergeCell ref="B439:F439"/>
    <mergeCell ref="B6:H6"/>
    <mergeCell ref="B11:H11"/>
    <mergeCell ref="B16:H16"/>
    <mergeCell ref="B21:H21"/>
    <mergeCell ref="B38:H38"/>
    <mergeCell ref="B50:H50"/>
    <mergeCell ref="B55:H55"/>
    <mergeCell ref="B26:H26"/>
    <mergeCell ref="B31:H31"/>
    <mergeCell ref="B43:H43"/>
    <mergeCell ref="B240:H240"/>
    <mergeCell ref="B245:F245"/>
    <mergeCell ref="B269:H269"/>
    <mergeCell ref="B272:F272"/>
    <mergeCell ref="B274:H274"/>
    <mergeCell ref="B278:F278"/>
    <mergeCell ref="B280:H280"/>
    <mergeCell ref="B284:F284"/>
    <mergeCell ref="B292:H292"/>
    <mergeCell ref="B251:F251"/>
    <mergeCell ref="B253:H253"/>
    <mergeCell ref="B257:F257"/>
    <mergeCell ref="B259:H259"/>
    <mergeCell ref="B262:F262"/>
    <mergeCell ref="B302:F302"/>
    <mergeCell ref="B304:H304"/>
    <mergeCell ref="B264:H264"/>
    <mergeCell ref="B267:F267"/>
    <mergeCell ref="B508:E508"/>
    <mergeCell ref="B553:E553"/>
    <mergeCell ref="B1541:H1541"/>
    <mergeCell ref="B1565:E1565"/>
    <mergeCell ref="B312:F312"/>
    <mergeCell ref="B314:H314"/>
    <mergeCell ref="B321:F321"/>
    <mergeCell ref="B323:H323"/>
    <mergeCell ref="B330:F330"/>
    <mergeCell ref="B332:H332"/>
    <mergeCell ref="B339:F339"/>
    <mergeCell ref="B382:F382"/>
    <mergeCell ref="B384:H384"/>
    <mergeCell ref="B814:D814"/>
    <mergeCell ref="B295:F295"/>
    <mergeCell ref="E833:F833"/>
    <mergeCell ref="E834:F834"/>
    <mergeCell ref="B762:C762"/>
    <mergeCell ref="E817:F817"/>
    <mergeCell ref="E818:F818"/>
    <mergeCell ref="A1:H1"/>
    <mergeCell ref="A2:H2"/>
    <mergeCell ref="B588:F588"/>
    <mergeCell ref="B696:H696"/>
    <mergeCell ref="B702:H702"/>
    <mergeCell ref="B708:H708"/>
    <mergeCell ref="B728:B731"/>
    <mergeCell ref="B736:B737"/>
    <mergeCell ref="B716:H716"/>
    <mergeCell ref="B721:H721"/>
    <mergeCell ref="B726:H726"/>
    <mergeCell ref="B734:H734"/>
    <mergeCell ref="B637:G637"/>
    <mergeCell ref="B641:G641"/>
    <mergeCell ref="B477:E477"/>
    <mergeCell ref="B494:E494"/>
    <mergeCell ref="B589:H589"/>
    <mergeCell ref="B605:F605"/>
    <mergeCell ref="B635:F635"/>
    <mergeCell ref="B636:G636"/>
    <mergeCell ref="B568:F568"/>
    <mergeCell ref="B286:H286"/>
    <mergeCell ref="B290:F290"/>
    <mergeCell ref="B299:H299"/>
    <mergeCell ref="B867:H867"/>
    <mergeCell ref="B886:H886"/>
    <mergeCell ref="B884:E884"/>
    <mergeCell ref="B890:E890"/>
    <mergeCell ref="B828:D828"/>
    <mergeCell ref="E828:F828"/>
    <mergeCell ref="E831:F831"/>
    <mergeCell ref="E832:F832"/>
    <mergeCell ref="B846:E846"/>
    <mergeCell ref="B838:H838"/>
    <mergeCell ref="B407:F407"/>
    <mergeCell ref="B410:G410"/>
    <mergeCell ref="B420:F420"/>
    <mergeCell ref="B409:H409"/>
    <mergeCell ref="B433:F433"/>
    <mergeCell ref="B2024:F2024"/>
    <mergeCell ref="B1828:E1828"/>
    <mergeCell ref="B1986:F1986"/>
    <mergeCell ref="B557:H557"/>
    <mergeCell ref="B570:H570"/>
    <mergeCell ref="B590:H590"/>
    <mergeCell ref="B607:H607"/>
    <mergeCell ref="B1869:H1869"/>
    <mergeCell ref="B1769:D1769"/>
    <mergeCell ref="B1780:E1780"/>
    <mergeCell ref="B1782:D1782"/>
    <mergeCell ref="B650:D650"/>
    <mergeCell ref="B684:F684"/>
    <mergeCell ref="B808:D808"/>
    <mergeCell ref="B894:E894"/>
    <mergeCell ref="B796:H796"/>
    <mergeCell ref="B772:E772"/>
    <mergeCell ref="B778:D778"/>
    <mergeCell ref="B378:H378"/>
    <mergeCell ref="B385:G385"/>
    <mergeCell ref="B341:H341"/>
    <mergeCell ref="B348:F348"/>
    <mergeCell ref="B350:H350"/>
    <mergeCell ref="B354:F354"/>
    <mergeCell ref="B356:H356"/>
    <mergeCell ref="B360:F360"/>
    <mergeCell ref="B362:H362"/>
    <mergeCell ref="B369:F369"/>
    <mergeCell ref="B371:H371"/>
    <mergeCell ref="B1010:F1010"/>
    <mergeCell ref="B834:D834"/>
    <mergeCell ref="B924:H924"/>
    <mergeCell ref="B916:H916"/>
    <mergeCell ref="B920:E920"/>
    <mergeCell ref="B914:E914"/>
    <mergeCell ref="B441:H441"/>
    <mergeCell ref="B447:F447"/>
    <mergeCell ref="B449:H449"/>
    <mergeCell ref="B452:F452"/>
    <mergeCell ref="B454:H454"/>
    <mergeCell ref="B460:F460"/>
    <mergeCell ref="B742:H742"/>
    <mergeCell ref="B801:D801"/>
    <mergeCell ref="B803:H803"/>
    <mergeCell ref="B810:H810"/>
    <mergeCell ref="B858:E858"/>
    <mergeCell ref="B860:H860"/>
    <mergeCell ref="B863:E863"/>
    <mergeCell ref="B479:H479"/>
    <mergeCell ref="B496:H496"/>
    <mergeCell ref="B510:H510"/>
    <mergeCell ref="B524:H524"/>
    <mergeCell ref="B764:E764"/>
    <mergeCell ref="B770:D770"/>
    <mergeCell ref="B422:H422"/>
    <mergeCell ref="B427:F427"/>
    <mergeCell ref="B429:H429"/>
    <mergeCell ref="B855:H855"/>
    <mergeCell ref="B841:E841"/>
    <mergeCell ref="B851:E851"/>
    <mergeCell ref="B755:C755"/>
    <mergeCell ref="B794:F794"/>
    <mergeCell ref="E826:F826"/>
    <mergeCell ref="E827:F827"/>
    <mergeCell ref="B531:H531"/>
    <mergeCell ref="B522:E522"/>
    <mergeCell ref="B529:E529"/>
    <mergeCell ref="E819:F819"/>
    <mergeCell ref="E820:F820"/>
    <mergeCell ref="B1339:E1339"/>
    <mergeCell ref="B1595:E1595"/>
    <mergeCell ref="B1596:B1597"/>
    <mergeCell ref="C1596:C1597"/>
    <mergeCell ref="D1596:D1597"/>
    <mergeCell ref="E1596:E1597"/>
    <mergeCell ref="B1599:D1599"/>
    <mergeCell ref="B1601:E1601"/>
    <mergeCell ref="B1602:B1603"/>
    <mergeCell ref="C1602:C1603"/>
    <mergeCell ref="B1445:F1445"/>
    <mergeCell ref="B1437:H1437"/>
    <mergeCell ref="B1455:F1455"/>
    <mergeCell ref="B1447:H1447"/>
    <mergeCell ref="B1457:H1457"/>
    <mergeCell ref="B1462:D1462"/>
    <mergeCell ref="B1464:H1464"/>
    <mergeCell ref="B1341:H1341"/>
    <mergeCell ref="B1344:E1344"/>
    <mergeCell ref="B1375:D1375"/>
    <mergeCell ref="B1349:H1349"/>
    <mergeCell ref="B1403:D1403"/>
    <mergeCell ref="B1377:H1377"/>
    <mergeCell ref="B1294:E1294"/>
    <mergeCell ref="B1055:E1055"/>
    <mergeCell ref="B1086:E1086"/>
    <mergeCell ref="B1088:H1088"/>
    <mergeCell ref="B1174:F1174"/>
    <mergeCell ref="B1176:H1176"/>
    <mergeCell ref="B1196:H1196"/>
    <mergeCell ref="B1326:B1327"/>
    <mergeCell ref="B1324:H1324"/>
    <mergeCell ref="B1272:H1272"/>
    <mergeCell ref="B1280:F1280"/>
    <mergeCell ref="B1282:H1282"/>
    <mergeCell ref="B1311:F1311"/>
    <mergeCell ref="B1322:F1322"/>
    <mergeCell ref="B1937:F1937"/>
    <mergeCell ref="B1483:G1483"/>
    <mergeCell ref="B1494:E1494"/>
    <mergeCell ref="B1485:H1485"/>
    <mergeCell ref="B1498:B1499"/>
    <mergeCell ref="B1496:H1496"/>
    <mergeCell ref="B1511:E1511"/>
    <mergeCell ref="B1515:B1517"/>
    <mergeCell ref="B1520:B1521"/>
    <mergeCell ref="B1525:B1526"/>
    <mergeCell ref="B1513:H1513"/>
    <mergeCell ref="B1539:E1539"/>
    <mergeCell ref="B1908:F1908"/>
    <mergeCell ref="B1888:C1888"/>
    <mergeCell ref="B1894:F1894"/>
    <mergeCell ref="B1611:D1611"/>
    <mergeCell ref="B1613:E1613"/>
    <mergeCell ref="B1928:F1928"/>
    <mergeCell ref="B1930:F1930"/>
    <mergeCell ref="B1614:B1615"/>
    <mergeCell ref="B1791:C1791"/>
    <mergeCell ref="B1793:D1793"/>
    <mergeCell ref="B1804:E1804"/>
    <mergeCell ref="B1805:H1805"/>
    <mergeCell ref="B1806:D1806"/>
    <mergeCell ref="B1815:C1815"/>
    <mergeCell ref="B1817:E1817"/>
    <mergeCell ref="B1830:E1830"/>
    <mergeCell ref="B1839:C1839"/>
    <mergeCell ref="B1873:F1873"/>
    <mergeCell ref="B1883:H1883"/>
    <mergeCell ref="B1886:G1886"/>
    <mergeCell ref="B1623:D1623"/>
    <mergeCell ref="B1625:E1625"/>
    <mergeCell ref="B1626:B1627"/>
    <mergeCell ref="C1626:C1627"/>
    <mergeCell ref="D1626:D1627"/>
    <mergeCell ref="E1626:E1627"/>
    <mergeCell ref="B1617:D1617"/>
    <mergeCell ref="B1619:E1619"/>
    <mergeCell ref="B1620:B1621"/>
    <mergeCell ref="B1405:H1405"/>
    <mergeCell ref="B1435:D1435"/>
    <mergeCell ref="C1614:C1615"/>
    <mergeCell ref="D1614:D1615"/>
    <mergeCell ref="E1614:E1615"/>
    <mergeCell ref="D1602:D1603"/>
    <mergeCell ref="E1602:E1603"/>
    <mergeCell ref="B1605:D1605"/>
    <mergeCell ref="B1607:E1607"/>
    <mergeCell ref="B1608:B1609"/>
    <mergeCell ref="C1608:C1609"/>
    <mergeCell ref="D1608:D1609"/>
    <mergeCell ref="E1608:E1609"/>
    <mergeCell ref="B1567:H1567"/>
    <mergeCell ref="B1582:E1582"/>
    <mergeCell ref="C1620:C1621"/>
    <mergeCell ref="D1620:D1621"/>
    <mergeCell ref="E1620:E1621"/>
    <mergeCell ref="B1641:D1641"/>
    <mergeCell ref="B1643:E1643"/>
    <mergeCell ref="B1644:B1645"/>
    <mergeCell ref="C1644:C1645"/>
    <mergeCell ref="D1644:D1645"/>
    <mergeCell ref="E1644:E1645"/>
    <mergeCell ref="B1629:D1629"/>
    <mergeCell ref="B1637:E1637"/>
    <mergeCell ref="B1638:B1639"/>
    <mergeCell ref="C1638:C1639"/>
    <mergeCell ref="D1638:D1639"/>
    <mergeCell ref="E1638:E1639"/>
    <mergeCell ref="E1662:E1663"/>
    <mergeCell ref="B1653:D1653"/>
    <mergeCell ref="B1655:E1655"/>
    <mergeCell ref="B1656:B1657"/>
    <mergeCell ref="C1656:C1657"/>
    <mergeCell ref="D1656:D1657"/>
    <mergeCell ref="E1656:E1657"/>
    <mergeCell ref="B1647:D1647"/>
    <mergeCell ref="B1649:E1649"/>
    <mergeCell ref="B1650:B1651"/>
    <mergeCell ref="C1650:C1651"/>
    <mergeCell ref="D1650:D1651"/>
    <mergeCell ref="E1650:E1651"/>
    <mergeCell ref="B1674:H1674"/>
    <mergeCell ref="B1679:H1679"/>
    <mergeCell ref="B1681:C1681"/>
    <mergeCell ref="B1682:G1682"/>
    <mergeCell ref="B1677:G1677"/>
    <mergeCell ref="B1676:C1676"/>
    <mergeCell ref="B1671:D1671"/>
    <mergeCell ref="B1631:E1631"/>
    <mergeCell ref="B1632:B1633"/>
    <mergeCell ref="C1632:C1633"/>
    <mergeCell ref="D1632:D1633"/>
    <mergeCell ref="E1632:E1633"/>
    <mergeCell ref="B1635:D1635"/>
    <mergeCell ref="B1665:D1665"/>
    <mergeCell ref="B1667:E1667"/>
    <mergeCell ref="B1668:B1669"/>
    <mergeCell ref="C1668:C1669"/>
    <mergeCell ref="D1668:D1669"/>
    <mergeCell ref="E1668:E1669"/>
    <mergeCell ref="B1659:D1659"/>
    <mergeCell ref="B1661:E1661"/>
    <mergeCell ref="B1662:B1663"/>
    <mergeCell ref="C1662:C1663"/>
    <mergeCell ref="D1662:D1663"/>
    <mergeCell ref="B1841:H1841"/>
    <mergeCell ref="B1846:H1846"/>
    <mergeCell ref="B1858:H1858"/>
    <mergeCell ref="B1844:E1844"/>
    <mergeCell ref="B1856:E1856"/>
    <mergeCell ref="B1865:E1865"/>
    <mergeCell ref="B1910:H1910"/>
    <mergeCell ref="B1916:C1916"/>
    <mergeCell ref="B1918:H1918"/>
    <mergeCell ref="B1875:H1875"/>
    <mergeCell ref="B1881:F1881"/>
    <mergeCell ref="B1900:F1900"/>
    <mergeCell ref="B1896:H1896"/>
    <mergeCell ref="B1902:H1902"/>
    <mergeCell ref="B1939:F1939"/>
    <mergeCell ref="B1944:F1944"/>
    <mergeCell ref="B1946:F1946"/>
    <mergeCell ref="B1953:F1953"/>
    <mergeCell ref="B1955:F1955"/>
    <mergeCell ref="B1964:F1964"/>
    <mergeCell ref="B1972:H1972"/>
    <mergeCell ref="B1978:D1978"/>
    <mergeCell ref="B1966:H1966"/>
    <mergeCell ref="B1970:D1970"/>
    <mergeCell ref="B1996:H1996"/>
    <mergeCell ref="B1988:H1988"/>
    <mergeCell ref="B1980:H1980"/>
    <mergeCell ref="B2006:H2006"/>
    <mergeCell ref="B2016:H2016"/>
    <mergeCell ref="B2042:F2042"/>
    <mergeCell ref="B2060:F2060"/>
    <mergeCell ref="B2068:H2068"/>
    <mergeCell ref="B2077:F2077"/>
    <mergeCell ref="B2004:F2004"/>
    <mergeCell ref="B1994:F1994"/>
    <mergeCell ref="B2014:F2014"/>
    <mergeCell ref="B2062:E2062"/>
    <mergeCell ref="B2066:F2066"/>
    <mergeCell ref="B2129:F2129"/>
    <mergeCell ref="B2138:F2138"/>
    <mergeCell ref="B2141:F2141"/>
    <mergeCell ref="B2079:F2079"/>
    <mergeCell ref="B2086:F2086"/>
    <mergeCell ref="B2088:F2088"/>
    <mergeCell ref="B2096:F2096"/>
    <mergeCell ref="B2098:H2098"/>
    <mergeCell ref="B2115:F2115"/>
    <mergeCell ref="B2117:F2117"/>
    <mergeCell ref="B2121:F2121"/>
  </mergeCells>
  <phoneticPr fontId="21" type="noConversion"/>
  <printOptions horizontalCentered="1"/>
  <pageMargins left="0.19685039370078741" right="0.11811023622047245" top="0.39370078740157483" bottom="0.39370078740157483" header="0" footer="0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Memória de Cálculo Restaurante </vt:lpstr>
      <vt:lpstr>'Memória de Cálculo Restaurante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Cesar</dc:creator>
  <cp:lastModifiedBy>Fernando Cesar</cp:lastModifiedBy>
  <cp:lastPrinted>2021-08-10T13:22:02Z</cp:lastPrinted>
  <dcterms:created xsi:type="dcterms:W3CDTF">2021-08-06T03:37:11Z</dcterms:created>
  <dcterms:modified xsi:type="dcterms:W3CDTF">2021-08-20T13:58:12Z</dcterms:modified>
</cp:coreProperties>
</file>